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codeName="{3D1A710C-6663-3D7B-7F91-EC182F24A4BC}"/>
  <workbookPr codeName="Questa_cartella_di_lavoro"/>
  <mc:AlternateContent xmlns:mc="http://schemas.openxmlformats.org/markup-compatibility/2006">
    <mc:Choice Requires="x15">
      <x15ac:absPath xmlns:x15ac="http://schemas.microsoft.com/office/spreadsheetml/2010/11/ac" url="U:\DIR_DSS\SS_UMA\PRO_AMM_DSTU\BCKOFFICE\TASSE\"/>
    </mc:Choice>
  </mc:AlternateContent>
  <xr:revisionPtr revIDLastSave="0" documentId="13_ncr:1_{541FA576-C770-4B49-8256-0907F6671938}" xr6:coauthVersionLast="36" xr6:coauthVersionMax="36" xr10:uidLastSave="{00000000-0000-0000-0000-000000000000}"/>
  <workbookProtection workbookAlgorithmName="SHA-512" workbookHashValue="ohowfiHmDcE1VbmmuYcAIIR/P3v4XUy+K2QcUwUjza7RODLDA6mBFM/7zW4kAB3L6hgXx5QADIMjv/pVBBuQDg==" workbookSaltValue="c/pmlYGvFfNgLCtGmXUAsg==" workbookSpinCount="100000" lockStructure="1"/>
  <bookViews>
    <workbookView xWindow="0" yWindow="0" windowWidth="20490" windowHeight="7545" xr2:uid="{00000000-000D-0000-FFFF-FFFF00000000}"/>
  </bookViews>
  <sheets>
    <sheet name="Simulatore_studenti" sheetId="5" r:id="rId1"/>
    <sheet name="Base" sheetId="2" state="hidden" r:id="rId2"/>
    <sheet name="istruzioni " sheetId="6" state="hidden" r:id="rId3"/>
  </sheets>
  <definedNames>
    <definedName name="_xlnm.Print_Area" localSheetId="0">Simulatore_studenti!$A$2:$D$26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 l="1"/>
  <c r="B11" i="5" s="1"/>
  <c r="B13" i="5"/>
  <c r="B12" i="5"/>
  <c r="I23" i="5" l="1"/>
  <c r="H23" i="5"/>
  <c r="G23" i="5"/>
  <c r="F23" i="5"/>
  <c r="H22" i="5"/>
  <c r="I22" i="5" s="1"/>
  <c r="G22" i="5"/>
  <c r="F22" i="5"/>
  <c r="H21" i="5"/>
  <c r="I21" i="5" s="1"/>
  <c r="G21" i="5"/>
  <c r="F21" i="5"/>
  <c r="H20" i="5"/>
  <c r="G20" i="5"/>
  <c r="F20" i="5"/>
  <c r="I19" i="5"/>
  <c r="H19" i="5"/>
  <c r="G19" i="5"/>
  <c r="F19" i="5"/>
  <c r="H18" i="5"/>
  <c r="I18" i="5" s="1"/>
  <c r="G18" i="5"/>
  <c r="F18" i="5"/>
  <c r="H17" i="5"/>
  <c r="I17" i="5" s="1"/>
  <c r="G17" i="5"/>
  <c r="F17" i="5"/>
  <c r="H16" i="5"/>
  <c r="G16" i="5"/>
  <c r="F16" i="5"/>
  <c r="I15" i="5"/>
  <c r="H15" i="5"/>
  <c r="G15" i="5"/>
  <c r="F15" i="5"/>
  <c r="H14" i="5"/>
  <c r="I14" i="5" s="1"/>
  <c r="G14" i="5"/>
  <c r="F14" i="5"/>
  <c r="H13" i="5"/>
  <c r="I13" i="5" s="1"/>
  <c r="G13" i="5"/>
  <c r="F13" i="5"/>
  <c r="H12" i="5"/>
  <c r="G12" i="5"/>
  <c r="F12" i="5"/>
  <c r="I11" i="5"/>
  <c r="H11" i="5"/>
  <c r="G11" i="5"/>
  <c r="F11" i="5"/>
  <c r="H10" i="5"/>
  <c r="I10" i="5" s="1"/>
  <c r="G10" i="5"/>
  <c r="F10" i="5"/>
  <c r="H9" i="5"/>
  <c r="I9" i="5" s="1"/>
  <c r="G9" i="5"/>
  <c r="F9" i="5"/>
  <c r="H8" i="5"/>
  <c r="G8" i="5"/>
  <c r="F8" i="5"/>
  <c r="I7" i="5"/>
  <c r="H7" i="5"/>
  <c r="G7" i="5"/>
  <c r="F7" i="5"/>
  <c r="H6" i="5"/>
  <c r="I6" i="5" s="1"/>
  <c r="G6" i="5"/>
  <c r="F6" i="5"/>
  <c r="H5" i="5"/>
  <c r="I5" i="5" s="1"/>
  <c r="G5" i="5"/>
  <c r="F5" i="5"/>
  <c r="H4" i="5"/>
  <c r="G4" i="5"/>
  <c r="F4" i="5"/>
  <c r="B14" i="5" l="1"/>
  <c r="E22" i="5" l="1"/>
  <c r="E18" i="5"/>
  <c r="E14" i="5"/>
  <c r="E10" i="5"/>
  <c r="E21" i="5"/>
  <c r="E17" i="5"/>
  <c r="E13" i="5"/>
  <c r="E9" i="5"/>
  <c r="E23" i="5"/>
  <c r="E19" i="5"/>
  <c r="E15" i="5"/>
  <c r="E11" i="5"/>
  <c r="E20" i="5"/>
  <c r="E16" i="5"/>
  <c r="E12" i="5"/>
  <c r="E8" i="5"/>
  <c r="E7" i="5"/>
  <c r="E4" i="5"/>
  <c r="E6" i="5"/>
  <c r="D10" i="5" l="1"/>
  <c r="E5" i="5"/>
  <c r="D36" i="2"/>
  <c r="C10" i="5" l="1"/>
  <c r="B10" i="5" l="1"/>
  <c r="C11" i="5" s="1"/>
  <c r="J23" i="2"/>
  <c r="C23" i="2"/>
  <c r="K22" i="2"/>
  <c r="J22" i="2"/>
  <c r="C22" i="2"/>
  <c r="K21" i="2"/>
  <c r="J21" i="2"/>
  <c r="C21" i="2"/>
  <c r="J20" i="2"/>
  <c r="I20" i="5" s="1"/>
  <c r="C20" i="2"/>
  <c r="J19" i="2"/>
  <c r="C19" i="2"/>
  <c r="K18" i="2"/>
  <c r="J18" i="2"/>
  <c r="C18" i="2"/>
  <c r="K17" i="2"/>
  <c r="J17" i="2"/>
  <c r="C17" i="2"/>
  <c r="J16" i="2"/>
  <c r="I16" i="5" s="1"/>
  <c r="C16" i="2"/>
  <c r="J15" i="2"/>
  <c r="C15" i="2"/>
  <c r="K14" i="2"/>
  <c r="J14" i="2"/>
  <c r="C14" i="2"/>
  <c r="K13" i="2"/>
  <c r="J13" i="2"/>
  <c r="C13" i="2"/>
  <c r="J12" i="2"/>
  <c r="I12" i="5" s="1"/>
  <c r="C12" i="2"/>
  <c r="J11" i="2"/>
  <c r="C11" i="2"/>
  <c r="K10" i="2"/>
  <c r="J10" i="2"/>
  <c r="C10" i="2"/>
  <c r="K9" i="2"/>
  <c r="J9" i="2"/>
  <c r="C9" i="2"/>
  <c r="J8" i="2"/>
  <c r="I8" i="5" s="1"/>
  <c r="C8" i="2"/>
  <c r="J7" i="2"/>
  <c r="C7" i="2"/>
  <c r="K6" i="2"/>
  <c r="J6" i="2"/>
  <c r="C6" i="2"/>
  <c r="K5" i="2"/>
  <c r="J5" i="2"/>
  <c r="C5" i="2"/>
  <c r="J4" i="2"/>
  <c r="I4" i="5" s="1"/>
  <c r="C4" i="2"/>
  <c r="B17" i="5" l="1"/>
  <c r="C12" i="5"/>
  <c r="B15" i="5" l="1"/>
  <c r="B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Renata D'Angelo</author>
  </authors>
  <commentList>
    <comment ref="B3" authorId="0" shapeId="0" xr:uid="{00000000-0006-0000-0000-000001000000}">
      <text>
        <r>
          <rPr>
            <b/>
            <sz val="9"/>
            <color indexed="81"/>
            <rFont val="Tahoma"/>
            <family val="2"/>
          </rPr>
          <t xml:space="preserve">A1: Corso di laurea magistrale a ciclo unico in Odontoiatria e protesi dentaria; 
A2: Corso di laurea magistrale a ciclo unico in Medicina e chirurgia, Corsi di laurea magistrale delle professioni sanitarie, Corsi di studio dell’area di scienze e ingegneria, Corsi di studio in Scienze motorie; 
A3: Corsi di laurea delle Professioni sanitarie; 
B: Corsi di laurea magistrale, laurea magistrale a ciclo unico e lauree vecchio ordinamento dell’area di scienze economiche e giuridiche e dell’area di scienze umanistiche (corsi dell'area di Lettere arti e comunicazione, Lingue e letterature straniere, Formazione filosofia e servizio sociale);  
C:  Corsi di laurea dell’area di scienze economiche e giuridiche e dell’area di scienze umanistiche (corsi dell'area di Lettere arti e comunicazione, Lingue e letterature straniere, Formazione filosofia e servizio sociale).
</t>
        </r>
        <r>
          <rPr>
            <sz val="9"/>
            <color indexed="81"/>
            <rFont val="Tahoma"/>
            <family val="2"/>
          </rPr>
          <t xml:space="preserve">
</t>
        </r>
      </text>
    </comment>
    <comment ref="B4" authorId="0" shapeId="0" xr:uid="{00000000-0006-0000-0000-000002000000}">
      <text>
        <r>
          <rPr>
            <b/>
            <sz val="9"/>
            <color indexed="81"/>
            <rFont val="Tahoma"/>
            <family val="2"/>
          </rPr>
          <t>Sono considerati meritevoli:  
- gli studenti iscritti al primo anno di carriera;  
- gli studenti iscritti al secondo anno di carriera che abbiano conseguito entro il 10 agosto almeno 10 CFU (5 CFU se iscritti part time); 
- gli studenti iscritti dal terzo anno di carriera al secondo anno di carriera fuori corso che abbiano conseguito nei dodici mesi antecedenti la data del 10 agosto, almeno 25 CFU (12,5 CFU se iscritti part time).</t>
        </r>
      </text>
    </comment>
    <comment ref="B7" authorId="0" shapeId="0" xr:uid="{00000000-0006-0000-0000-000003000000}">
      <text>
        <r>
          <rPr>
            <b/>
            <sz val="9"/>
            <color indexed="81"/>
            <rFont val="Tahoma"/>
            <family val="2"/>
          </rPr>
          <t>Ai laureati entro la durata normale del corso di laurea, anche presso altro ateneo, che si iscrivono nell’anno accademico immediatamente successivo ad un corso di laurea magistrale presso l’ateneo di Verona, è corrisposto un incentivo di 500,00 euro, applicato sotto forma di sconto, fino a concorrenza dei contributi dovuti</t>
        </r>
      </text>
    </comment>
    <comment ref="B8" authorId="0" shapeId="0" xr:uid="{00000000-0006-0000-0000-000004000000}">
      <text>
        <r>
          <rPr>
            <b/>
            <sz val="9"/>
            <color indexed="81"/>
            <rFont val="Tahoma"/>
            <family val="2"/>
          </rPr>
          <t>Agli studenti che si immatricolano presso l’ateneo e che si sono diplomati nello stesso anno di immatricolazione conseguendo un voto di maturità di 100/100 viene corrisposto un incentivo di  500,00 euro, applicato sotto forma di sconto, fino a concorrenza dei contributi dovuti.</t>
        </r>
      </text>
    </comment>
    <comment ref="B9" authorId="0" shapeId="0" xr:uid="{00000000-0006-0000-0000-000005000000}">
      <text>
        <r>
          <rPr>
            <b/>
            <sz val="9"/>
            <color indexed="81"/>
            <rFont val="Tahoma"/>
            <family val="2"/>
          </rPr>
          <t>Agli studenti, iscritti dal 2° anno di carriera in poi, che abbiano conseguito nei dodici mesi antecedenti la data del 10 agosto, almeno 40 CFU viene corrisposto un incentivo di 230,00 euro (c.d. “supermerito”), applicato sotto forma di sconto, fino a concorrenza dei contributi dovuti.</t>
        </r>
        <r>
          <rPr>
            <sz val="9"/>
            <color indexed="81"/>
            <rFont val="Tahoma"/>
            <family val="2"/>
          </rPr>
          <t xml:space="preserve">
</t>
        </r>
      </text>
    </comment>
  </commentList>
</comments>
</file>

<file path=xl/sharedStrings.xml><?xml version="1.0" encoding="utf-8"?>
<sst xmlns="http://schemas.openxmlformats.org/spreadsheetml/2006/main" count="91" uniqueCount="75">
  <si>
    <t>ISEE</t>
  </si>
  <si>
    <t>A1</t>
  </si>
  <si>
    <t>Corso di Laurea Magistrale a ciclo unico in Odontoiatria e protesi dentaria</t>
  </si>
  <si>
    <t>A2</t>
  </si>
  <si>
    <t>Corso di Laurea Magistrale a ciclo unico in Medicina e Chirurgia, Corsi di Laurea Magistrale delle Professioni sanitarie, Corsi di studio dell'Area di scienze e ingegneria, Corsi di studio in Scienze motorie</t>
  </si>
  <si>
    <t>A3</t>
  </si>
  <si>
    <t>B</t>
  </si>
  <si>
    <t>C</t>
  </si>
  <si>
    <t>Corsi di Laurea dell'Area di scienze economiche e giuridiche e dell'Area di scienze umanistiche</t>
  </si>
  <si>
    <t xml:space="preserve"> </t>
  </si>
  <si>
    <t>Contributo</t>
  </si>
  <si>
    <t>DA</t>
  </si>
  <si>
    <t>A</t>
  </si>
  <si>
    <t>Corsi di Laurea delle Professioni sanitarie</t>
  </si>
  <si>
    <t xml:space="preserve">Corsi di Laurea Magistrale, Laurea Magistrale a ciclo unico e Lauree vecchio ordinamento dell'Area di scienze economiche e giuridiche e dell'Area di scienze umanistiche </t>
  </si>
  <si>
    <t>Gruppi</t>
  </si>
  <si>
    <t>Scagioni ISEE per calcolo contributo</t>
  </si>
  <si>
    <t>No merito e Fuori corso</t>
  </si>
  <si>
    <t>Fasce</t>
  </si>
  <si>
    <t>Da</t>
  </si>
  <si>
    <t xml:space="preserve">Maggiorazione del </t>
  </si>
  <si>
    <t>¥</t>
  </si>
  <si>
    <t>Merito e in Corso</t>
  </si>
  <si>
    <t>Merito e Fuori corso</t>
  </si>
  <si>
    <t>No Merito e in Corso</t>
  </si>
  <si>
    <t>No Merito e Fuori corso</t>
  </si>
  <si>
    <t>Anni Iscrizione</t>
  </si>
  <si>
    <t>1°</t>
  </si>
  <si>
    <t>2°</t>
  </si>
  <si>
    <t>In Corso</t>
  </si>
  <si>
    <t>Sì</t>
  </si>
  <si>
    <t>No</t>
  </si>
  <si>
    <t>3°</t>
  </si>
  <si>
    <t>4°</t>
  </si>
  <si>
    <t>5°</t>
  </si>
  <si>
    <t>6°</t>
  </si>
  <si>
    <t>7°</t>
  </si>
  <si>
    <t>Oltre il 7°</t>
  </si>
  <si>
    <t>Tassa regionale</t>
  </si>
  <si>
    <t>Bollo</t>
  </si>
  <si>
    <t>contributo I rata</t>
  </si>
  <si>
    <t>Totale I rata</t>
  </si>
  <si>
    <t>SUPERMERITO</t>
  </si>
  <si>
    <t>LAU o TAL</t>
  </si>
  <si>
    <t>Totale contributi</t>
  </si>
  <si>
    <t>foglio base:</t>
  </si>
  <si>
    <t xml:space="preserve"> contiene soglie e importi modificabili</t>
  </si>
  <si>
    <t xml:space="preserve"> le colonne E:I sono nascoste e contengono la base per il calcolo contributi senza esoneri</t>
  </si>
  <si>
    <t>foglio simulatore:</t>
  </si>
  <si>
    <t>Cancella valori precedenti: pulsante macro  generato per cancellare le immissioni precedenti</t>
  </si>
  <si>
    <t>da</t>
  </si>
  <si>
    <t>scaglioni II fascia max</t>
  </si>
  <si>
    <t>% riduzione</t>
  </si>
  <si>
    <t>base</t>
  </si>
  <si>
    <t xml:space="preserve">Terza Rata </t>
  </si>
  <si>
    <t>Totale annuo comprensivo di tassa regionale e imposta di bollo</t>
  </si>
  <si>
    <t>Prima rata Tassa Regionale</t>
  </si>
  <si>
    <t xml:space="preserve">Prima rata Imposta di bollo </t>
  </si>
  <si>
    <t xml:space="preserve">Prima rata contributi   </t>
  </si>
  <si>
    <t>Totale prima rata</t>
  </si>
  <si>
    <t xml:space="preserve">Seconda Rata </t>
  </si>
  <si>
    <r>
      <t>Vuoi iscriverti a tempo pieno?</t>
    </r>
    <r>
      <rPr>
        <sz val="14"/>
        <color theme="1"/>
        <rFont val="Calibri"/>
        <family val="2"/>
        <scheme val="minor"/>
      </rPr>
      <t xml:space="preserve"> </t>
    </r>
    <r>
      <rPr>
        <sz val="12"/>
        <color theme="1"/>
        <rFont val="Calibri"/>
        <family val="2"/>
        <scheme val="minor"/>
      </rPr>
      <t>(usa il menù a tendina che compare cliccando sulla cella adiacente)</t>
    </r>
  </si>
  <si>
    <r>
      <t xml:space="preserve">Sei uno studente in corso? </t>
    </r>
    <r>
      <rPr>
        <sz val="12"/>
        <color theme="1"/>
        <rFont val="Calibri"/>
        <family val="2"/>
        <scheme val="minor"/>
      </rPr>
      <t xml:space="preserve"> (usa il menù a tendina che compare cliccando sulla cella adiacente)</t>
    </r>
  </si>
  <si>
    <r>
      <t xml:space="preserve">Sei uno studente meritevole? </t>
    </r>
    <r>
      <rPr>
        <sz val="12"/>
        <color theme="1"/>
        <rFont val="Calibri"/>
        <family val="2"/>
        <scheme val="minor"/>
      </rPr>
      <t>(usa il menù a tendina che compare cliccando sulla cella adiacente)</t>
    </r>
  </si>
  <si>
    <r>
      <t xml:space="preserve">Inserisci il gruppo di appartenenza del corso </t>
    </r>
    <r>
      <rPr>
        <sz val="12"/>
        <color theme="1"/>
        <rFont val="Calibri"/>
        <family val="2"/>
        <scheme val="minor"/>
      </rPr>
      <t>(usa il menù a tendina che compare cliccando sulla cella adiacente)</t>
    </r>
  </si>
  <si>
    <r>
      <t>Inserisci il Valore</t>
    </r>
    <r>
      <rPr>
        <b/>
        <sz val="16"/>
        <color theme="1"/>
        <rFont val="Calibri"/>
        <family val="2"/>
        <scheme val="minor"/>
      </rPr>
      <t xml:space="preserve"> ISEE Universitario                             </t>
    </r>
    <r>
      <rPr>
        <b/>
        <sz val="16"/>
        <color theme="1"/>
        <rFont val="Calibri"/>
        <family val="2"/>
      </rPr>
      <t>→</t>
    </r>
  </si>
  <si>
    <t>Simulatore Contributi Universitari A.A. 2022/23</t>
  </si>
  <si>
    <t>N.B. Per utilizzare il pulsante abilita le macro</t>
  </si>
  <si>
    <t>le celle C10:D13 non sono visibili per recuperarle, selezionarle e mettere formato generale</t>
  </si>
  <si>
    <t>D10 contiene il contributo base</t>
  </si>
  <si>
    <t>C10 calcola eventuale partime</t>
  </si>
  <si>
    <t>C17 controllo sui campi immessi</t>
  </si>
  <si>
    <r>
      <rPr>
        <b/>
        <sz val="14"/>
        <color theme="1"/>
        <rFont val="Calibri"/>
        <family val="2"/>
        <scheme val="minor"/>
      </rPr>
      <t xml:space="preserve">Hai diritto all'incentivo Talenti?  </t>
    </r>
    <r>
      <rPr>
        <sz val="11"/>
        <color theme="1"/>
        <rFont val="Calibri"/>
        <family val="2"/>
        <scheme val="minor"/>
      </rPr>
      <t xml:space="preserve">   (solo se ti iscrivi al 1° anno di Laurea)    (usa il menù a tendina che compare cliccando sulla cella adiacente)</t>
    </r>
  </si>
  <si>
    <r>
      <rPr>
        <b/>
        <sz val="14"/>
        <color theme="1"/>
        <rFont val="Calibri"/>
        <family val="2"/>
        <scheme val="minor"/>
      </rPr>
      <t>Ti sei laureato nei termini?</t>
    </r>
    <r>
      <rPr>
        <sz val="11"/>
        <color theme="1"/>
        <rFont val="Calibri"/>
        <family val="2"/>
        <scheme val="minor"/>
      </rPr>
      <t xml:space="preserve">  (solo se ti iscrivi al  1° anno di  Laurea magistrale)  (usa il menù a tendina che compare cliccando sulla cella adiacente)</t>
    </r>
  </si>
  <si>
    <r>
      <rPr>
        <b/>
        <sz val="14"/>
        <color theme="1"/>
        <rFont val="Calibri"/>
        <family val="2"/>
        <scheme val="minor"/>
      </rPr>
      <t xml:space="preserve">Hai diritto al Supermerito? </t>
    </r>
    <r>
      <rPr>
        <sz val="11"/>
        <color theme="1"/>
        <rFont val="Calibri"/>
        <family val="2"/>
        <scheme val="minor"/>
      </rPr>
      <t>(dal 2° anno di carriera in poi)                                  (usa il menù a tendina che compare cliccando sulla cella adiacente)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</si>
</sst>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quot;€&quot;\ * #,##0.00_-;\-&quot;€&quot;\ * #,##0.00_-;_-&quot;€&quot;\ * &quot;-&quot;??_-;_-@_-"/>
    <numFmt numFmtId="165" formatCode=";;;"/>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8"/>
      <color rgb="FF000000"/>
      <name val="Arial"/>
      <family val="2"/>
    </font>
    <font>
      <b/>
      <sz val="12"/>
      <color theme="1"/>
      <name val="Calibri"/>
      <family val="2"/>
      <scheme val="minor"/>
    </font>
    <font>
      <sz val="10"/>
      <color theme="1"/>
      <name val="Symbol"/>
      <family val="1"/>
      <charset val="2"/>
    </font>
    <font>
      <b/>
      <sz val="11"/>
      <color rgb="FFFF0000"/>
      <name val="Calibri"/>
      <family val="2"/>
      <scheme val="minor"/>
    </font>
    <font>
      <b/>
      <sz val="11"/>
      <color rgb="FF000000"/>
      <name val="Arial"/>
      <family val="2"/>
    </font>
    <font>
      <sz val="11"/>
      <color rgb="FF000000"/>
      <name val="Arial"/>
      <family val="2"/>
    </font>
    <font>
      <sz val="9"/>
      <color theme="1"/>
      <name val="Calibri"/>
      <family val="2"/>
      <scheme val="minor"/>
    </font>
    <font>
      <b/>
      <sz val="10"/>
      <name val="Calibri"/>
      <family val="2"/>
      <scheme val="minor"/>
    </font>
    <font>
      <b/>
      <sz val="11"/>
      <name val="Calibri"/>
      <family val="2"/>
      <scheme val="minor"/>
    </font>
    <font>
      <sz val="9"/>
      <name val="Arial"/>
      <family val="2"/>
    </font>
    <font>
      <sz val="14"/>
      <color theme="1"/>
      <name val="Arial"/>
      <family val="2"/>
    </font>
    <font>
      <sz val="12"/>
      <color theme="1"/>
      <name val="Calibri"/>
      <family val="2"/>
      <scheme val="minor"/>
    </font>
    <font>
      <sz val="14"/>
      <color theme="1"/>
      <name val="Calibri"/>
      <family val="2"/>
      <scheme val="minor"/>
    </font>
    <font>
      <b/>
      <sz val="16"/>
      <color theme="1"/>
      <name val="Calibri"/>
      <family val="2"/>
      <scheme val="minor"/>
    </font>
    <font>
      <sz val="13"/>
      <color theme="1"/>
      <name val="Calibri"/>
      <family val="2"/>
      <scheme val="minor"/>
    </font>
    <font>
      <b/>
      <sz val="9"/>
      <color indexed="81"/>
      <name val="Tahoma"/>
      <family val="2"/>
    </font>
    <font>
      <b/>
      <sz val="14"/>
      <color rgb="FF000000"/>
      <name val="Calibri"/>
      <family val="2"/>
    </font>
    <font>
      <sz val="9"/>
      <color indexed="81"/>
      <name val="Tahoma"/>
      <family val="2"/>
    </font>
    <font>
      <b/>
      <i/>
      <sz val="18"/>
      <color theme="1"/>
      <name val="Calibri"/>
      <family val="2"/>
      <scheme val="minor"/>
    </font>
    <font>
      <b/>
      <i/>
      <sz val="14"/>
      <color theme="1"/>
      <name val="Calibri"/>
      <family val="2"/>
      <scheme val="minor"/>
    </font>
    <font>
      <i/>
      <sz val="14"/>
      <color theme="1"/>
      <name val="Calibri"/>
      <family val="2"/>
      <scheme val="minor"/>
    </font>
    <font>
      <b/>
      <sz val="16"/>
      <color theme="1"/>
      <name val="Calibri"/>
      <family val="2"/>
    </font>
  </fonts>
  <fills count="21">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5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210">
    <xf numFmtId="0" fontId="0" fillId="0" borderId="0" xfId="0"/>
    <xf numFmtId="0" fontId="0" fillId="0" borderId="0" xfId="0" applyProtection="1">
      <protection hidden="1"/>
    </xf>
    <xf numFmtId="0" fontId="2" fillId="2" borderId="7" xfId="0" applyFont="1" applyFill="1" applyBorder="1" applyAlignment="1" applyProtection="1">
      <alignment horizontal="center" vertical="center" wrapText="1"/>
      <protection hidden="1"/>
    </xf>
    <xf numFmtId="0" fontId="0" fillId="3" borderId="2" xfId="0" applyFill="1" applyBorder="1" applyAlignment="1" applyProtection="1">
      <alignment vertical="center"/>
      <protection hidden="1"/>
    </xf>
    <xf numFmtId="0" fontId="0" fillId="3" borderId="10" xfId="0" applyFill="1" applyBorder="1" applyAlignment="1" applyProtection="1">
      <alignment vertical="center"/>
      <protection hidden="1"/>
    </xf>
    <xf numFmtId="164" fontId="0" fillId="3" borderId="11" xfId="1" applyFont="1" applyFill="1" applyBorder="1" applyAlignment="1" applyProtection="1">
      <alignment horizontal="left" vertical="center"/>
      <protection locked="0" hidden="1"/>
    </xf>
    <xf numFmtId="164" fontId="0" fillId="8" borderId="11" xfId="1" applyFont="1" applyFill="1" applyBorder="1" applyAlignment="1" applyProtection="1">
      <alignment horizontal="left" vertical="center"/>
      <protection hidden="1"/>
    </xf>
    <xf numFmtId="0" fontId="0" fillId="3" borderId="41" xfId="0" applyFill="1" applyBorder="1" applyAlignment="1" applyProtection="1">
      <alignment vertical="center"/>
      <protection hidden="1"/>
    </xf>
    <xf numFmtId="0" fontId="0" fillId="4" borderId="2" xfId="0" applyFill="1" applyBorder="1" applyAlignment="1" applyProtection="1">
      <alignment vertical="center"/>
      <protection hidden="1"/>
    </xf>
    <xf numFmtId="0" fontId="0" fillId="4" borderId="10" xfId="0" applyFill="1" applyBorder="1" applyAlignment="1" applyProtection="1">
      <alignment vertical="center"/>
      <protection hidden="1"/>
    </xf>
    <xf numFmtId="164" fontId="0" fillId="4" borderId="11" xfId="1" applyFont="1" applyFill="1" applyBorder="1" applyAlignment="1" applyProtection="1">
      <alignment horizontal="left" vertical="center"/>
      <protection locked="0" hidden="1"/>
    </xf>
    <xf numFmtId="164" fontId="0" fillId="9" borderId="11" xfId="1" applyFont="1" applyFill="1" applyBorder="1" applyAlignment="1" applyProtection="1">
      <alignment vertical="center"/>
      <protection hidden="1"/>
    </xf>
    <xf numFmtId="0" fontId="0" fillId="4" borderId="41" xfId="0"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10" xfId="0" applyFill="1" applyBorder="1" applyAlignment="1" applyProtection="1">
      <alignment vertical="center"/>
      <protection hidden="1"/>
    </xf>
    <xf numFmtId="164" fontId="0" fillId="5" borderId="11" xfId="1" applyFont="1" applyFill="1" applyBorder="1" applyAlignment="1" applyProtection="1">
      <alignment horizontal="left" vertical="center"/>
      <protection locked="0" hidden="1"/>
    </xf>
    <xf numFmtId="164" fontId="0" fillId="10" borderId="11" xfId="1" applyFont="1" applyFill="1" applyBorder="1" applyAlignment="1" applyProtection="1">
      <alignment vertical="center"/>
      <protection hidden="1"/>
    </xf>
    <xf numFmtId="0" fontId="0" fillId="5" borderId="41" xfId="0" applyFill="1" applyBorder="1" applyAlignment="1" applyProtection="1">
      <alignment vertical="center"/>
      <protection hidden="1"/>
    </xf>
    <xf numFmtId="0" fontId="0" fillId="6" borderId="2" xfId="0" applyFill="1" applyBorder="1" applyAlignment="1" applyProtection="1">
      <alignment vertical="center"/>
      <protection hidden="1"/>
    </xf>
    <xf numFmtId="0" fontId="0" fillId="6" borderId="10" xfId="0" applyFill="1" applyBorder="1" applyAlignment="1" applyProtection="1">
      <alignment vertical="center"/>
      <protection hidden="1"/>
    </xf>
    <xf numFmtId="164" fontId="0" fillId="6" borderId="11" xfId="1" applyFont="1" applyFill="1" applyBorder="1" applyAlignment="1" applyProtection="1">
      <alignment horizontal="left" vertical="center"/>
      <protection locked="0" hidden="1"/>
    </xf>
    <xf numFmtId="164" fontId="0" fillId="11" borderId="11" xfId="1" applyFont="1" applyFill="1" applyBorder="1" applyAlignment="1" applyProtection="1">
      <alignment vertical="center"/>
      <protection hidden="1"/>
    </xf>
    <xf numFmtId="0" fontId="0" fillId="6" borderId="41" xfId="0" applyFill="1" applyBorder="1" applyAlignment="1" applyProtection="1">
      <alignment vertical="center"/>
      <protection hidden="1"/>
    </xf>
    <xf numFmtId="0" fontId="0" fillId="7" borderId="8" xfId="0" applyFill="1" applyBorder="1" applyAlignment="1" applyProtection="1">
      <alignment vertical="center"/>
      <protection hidden="1"/>
    </xf>
    <xf numFmtId="0" fontId="0" fillId="7" borderId="10" xfId="0" applyFill="1" applyBorder="1" applyAlignment="1" applyProtection="1">
      <alignment vertical="center"/>
      <protection hidden="1"/>
    </xf>
    <xf numFmtId="164" fontId="0" fillId="7" borderId="11" xfId="1" applyFont="1" applyFill="1" applyBorder="1" applyAlignment="1" applyProtection="1">
      <alignment horizontal="left" vertical="center"/>
      <protection locked="0" hidden="1"/>
    </xf>
    <xf numFmtId="164" fontId="0" fillId="12" borderId="11" xfId="1" applyFont="1" applyFill="1" applyBorder="1" applyAlignment="1" applyProtection="1">
      <alignment vertical="center"/>
      <protection hidden="1"/>
    </xf>
    <xf numFmtId="0" fontId="0" fillId="7" borderId="14" xfId="0" applyFill="1" applyBorder="1" applyAlignment="1" applyProtection="1">
      <alignment vertical="center"/>
      <protection hidden="1"/>
    </xf>
    <xf numFmtId="0" fontId="6" fillId="13" borderId="30" xfId="0" applyFont="1" applyFill="1" applyBorder="1" applyAlignment="1" applyProtection="1">
      <alignment horizontal="center"/>
      <protection hidden="1"/>
    </xf>
    <xf numFmtId="0" fontId="6" fillId="13" borderId="1" xfId="0" applyFont="1" applyFill="1" applyBorder="1" applyAlignment="1" applyProtection="1">
      <alignment horizontal="center"/>
      <protection hidden="1"/>
    </xf>
    <xf numFmtId="0" fontId="6" fillId="13" borderId="3" xfId="0" applyFont="1" applyFill="1" applyBorder="1" applyAlignment="1" applyProtection="1">
      <alignment horizontal="center"/>
      <protection hidden="1"/>
    </xf>
    <xf numFmtId="0" fontId="5" fillId="14" borderId="31" xfId="0" applyFont="1" applyFill="1" applyBorder="1" applyAlignment="1" applyProtection="1">
      <alignment horizontal="center" vertical="center" wrapText="1"/>
      <protection hidden="1"/>
    </xf>
    <xf numFmtId="9" fontId="3" fillId="14" borderId="32" xfId="0" applyNumberFormat="1" applyFont="1" applyFill="1" applyBorder="1" applyAlignment="1" applyProtection="1">
      <alignment horizontal="center" vertical="center"/>
      <protection locked="0" hidden="1"/>
    </xf>
    <xf numFmtId="0" fontId="6" fillId="13" borderId="11" xfId="0" applyFont="1" applyFill="1" applyBorder="1" applyAlignment="1" applyProtection="1">
      <alignment horizontal="center"/>
      <protection hidden="1"/>
    </xf>
    <xf numFmtId="164" fontId="4" fillId="13" borderId="33" xfId="1" applyNumberFormat="1" applyFont="1" applyFill="1" applyBorder="1" applyProtection="1">
      <protection locked="0" hidden="1"/>
    </xf>
    <xf numFmtId="164" fontId="4" fillId="13" borderId="34" xfId="1" applyNumberFormat="1" applyFont="1" applyFill="1" applyBorder="1" applyProtection="1">
      <protection locked="0" hidden="1"/>
    </xf>
    <xf numFmtId="0" fontId="6" fillId="13" borderId="15" xfId="0" applyFont="1" applyFill="1" applyBorder="1" applyAlignment="1" applyProtection="1">
      <alignment horizontal="center"/>
      <protection hidden="1"/>
    </xf>
    <xf numFmtId="164" fontId="4" fillId="13" borderId="35" xfId="1" applyNumberFormat="1" applyFont="1" applyFill="1" applyBorder="1" applyProtection="1">
      <protection locked="0" hidden="1"/>
    </xf>
    <xf numFmtId="164" fontId="7" fillId="13" borderId="36" xfId="1" applyNumberFormat="1" applyFont="1" applyFill="1" applyBorder="1" applyAlignment="1" applyProtection="1">
      <alignment horizontal="center"/>
      <protection locked="0" hidden="1"/>
    </xf>
    <xf numFmtId="0" fontId="0" fillId="0" borderId="0" xfId="0" applyNumberFormat="1" applyProtection="1">
      <protection hidden="1"/>
    </xf>
    <xf numFmtId="0" fontId="10" fillId="0" borderId="48" xfId="0" applyFont="1" applyFill="1" applyBorder="1" applyAlignment="1" applyProtection="1">
      <alignment horizontal="center" vertical="center"/>
      <protection hidden="1"/>
    </xf>
    <xf numFmtId="0" fontId="10" fillId="0" borderId="49" xfId="0" applyFont="1" applyFill="1" applyBorder="1" applyAlignment="1" applyProtection="1">
      <alignment horizontal="center" vertical="center"/>
      <protection hidden="1"/>
    </xf>
    <xf numFmtId="0" fontId="9" fillId="0" borderId="24" xfId="0" applyFont="1" applyFill="1" applyBorder="1" applyAlignment="1" applyProtection="1">
      <alignment vertical="center"/>
      <protection hidden="1"/>
    </xf>
    <xf numFmtId="0" fontId="10" fillId="0" borderId="50" xfId="0" applyFont="1" applyFill="1" applyBorder="1" applyAlignment="1" applyProtection="1">
      <alignment horizontal="center" vertical="center"/>
      <protection hidden="1"/>
    </xf>
    <xf numFmtId="0" fontId="2" fillId="15" borderId="17" xfId="0" applyFont="1" applyFill="1" applyBorder="1" applyProtection="1">
      <protection hidden="1"/>
    </xf>
    <xf numFmtId="164" fontId="0" fillId="15" borderId="3" xfId="1" applyFont="1" applyFill="1" applyBorder="1" applyProtection="1">
      <protection hidden="1"/>
    </xf>
    <xf numFmtId="0" fontId="2" fillId="15" borderId="9" xfId="0" applyFont="1" applyFill="1" applyBorder="1" applyProtection="1">
      <protection hidden="1"/>
    </xf>
    <xf numFmtId="164" fontId="0" fillId="15" borderId="34" xfId="1" applyFont="1" applyFill="1" applyBorder="1" applyProtection="1">
      <protection hidden="1"/>
    </xf>
    <xf numFmtId="0" fontId="2" fillId="15" borderId="51" xfId="0" applyFont="1" applyFill="1" applyBorder="1" applyProtection="1">
      <protection hidden="1"/>
    </xf>
    <xf numFmtId="164" fontId="0" fillId="15" borderId="52" xfId="1" applyFont="1" applyFill="1" applyBorder="1" applyProtection="1">
      <protection hidden="1"/>
    </xf>
    <xf numFmtId="0" fontId="0" fillId="16" borderId="31" xfId="0" applyFill="1" applyBorder="1" applyProtection="1">
      <protection hidden="1"/>
    </xf>
    <xf numFmtId="164" fontId="2" fillId="16" borderId="32" xfId="0" applyNumberFormat="1" applyFont="1" applyFill="1" applyBorder="1" applyProtection="1">
      <protection hidden="1"/>
    </xf>
    <xf numFmtId="0" fontId="0" fillId="0" borderId="0" xfId="0" applyAlignment="1" applyProtection="1">
      <alignment horizontal="left" vertical="center"/>
      <protection hidden="1"/>
    </xf>
    <xf numFmtId="0" fontId="3" fillId="0" borderId="30" xfId="0" applyFont="1" applyFill="1" applyBorder="1" applyAlignment="1" applyProtection="1">
      <alignment horizontal="left" vertical="center" wrapText="1"/>
      <protection hidden="1"/>
    </xf>
    <xf numFmtId="0" fontId="0" fillId="17" borderId="17" xfId="0" applyFill="1" applyBorder="1" applyProtection="1">
      <protection hidden="1"/>
    </xf>
    <xf numFmtId="164" fontId="0" fillId="17" borderId="3" xfId="1" applyFont="1" applyFill="1" applyBorder="1" applyProtection="1">
      <protection hidden="1"/>
    </xf>
    <xf numFmtId="164" fontId="0" fillId="17" borderId="36" xfId="1" applyFont="1" applyFill="1" applyBorder="1" applyProtection="1">
      <protection hidden="1"/>
    </xf>
    <xf numFmtId="0" fontId="11" fillId="17" borderId="13" xfId="0" applyFont="1" applyFill="1" applyBorder="1" applyProtection="1">
      <protection hidden="1"/>
    </xf>
    <xf numFmtId="0" fontId="12" fillId="19" borderId="10" xfId="0" applyFont="1" applyFill="1" applyBorder="1" applyProtection="1"/>
    <xf numFmtId="0" fontId="13" fillId="19" borderId="10" xfId="0" applyFont="1" applyFill="1" applyBorder="1" applyProtection="1"/>
    <xf numFmtId="4" fontId="14" fillId="19" borderId="10" xfId="0" applyNumberFormat="1" applyFont="1" applyFill="1" applyBorder="1" applyAlignment="1">
      <alignment horizontal="center" vertical="center"/>
    </xf>
    <xf numFmtId="3" fontId="14" fillId="19" borderId="10" xfId="0" applyNumberFormat="1" applyFont="1" applyFill="1" applyBorder="1" applyAlignment="1">
      <alignment horizontal="center" vertical="center"/>
    </xf>
    <xf numFmtId="9" fontId="14" fillId="19" borderId="10" xfId="0" applyNumberFormat="1" applyFont="1" applyFill="1" applyBorder="1" applyAlignment="1">
      <alignment horizontal="center" vertical="center"/>
    </xf>
    <xf numFmtId="0" fontId="14" fillId="19" borderId="10" xfId="0" applyFont="1" applyFill="1" applyBorder="1" applyAlignment="1">
      <alignment horizontal="center" vertical="center"/>
    </xf>
    <xf numFmtId="9" fontId="0" fillId="19" borderId="10" xfId="0" applyNumberFormat="1" applyFill="1" applyBorder="1" applyProtection="1"/>
    <xf numFmtId="0" fontId="0" fillId="0" borderId="0" xfId="0" applyProtection="1"/>
    <xf numFmtId="0" fontId="10" fillId="0" borderId="50" xfId="1" applyNumberFormat="1" applyFont="1" applyFill="1" applyBorder="1" applyAlignment="1" applyProtection="1">
      <alignment horizontal="center" vertical="center"/>
      <protection hidden="1"/>
    </xf>
    <xf numFmtId="0" fontId="0" fillId="0" borderId="0" xfId="0" applyNumberFormat="1"/>
    <xf numFmtId="0" fontId="2" fillId="2" borderId="4" xfId="0" applyNumberFormat="1" applyFont="1" applyFill="1" applyBorder="1" applyAlignment="1" applyProtection="1">
      <alignment horizontal="center" vertical="center" wrapText="1"/>
      <protection hidden="1"/>
    </xf>
    <xf numFmtId="0" fontId="2" fillId="2" borderId="5" xfId="0" applyNumberFormat="1" applyFont="1" applyFill="1" applyBorder="1" applyAlignment="1" applyProtection="1">
      <alignment horizontal="center" vertical="center" wrapText="1"/>
      <protection hidden="1"/>
    </xf>
    <xf numFmtId="0" fontId="0" fillId="3" borderId="16" xfId="0" applyNumberFormat="1" applyFill="1" applyBorder="1" applyAlignment="1" applyProtection="1">
      <alignment horizontal="center" vertical="center"/>
      <protection hidden="1"/>
    </xf>
    <xf numFmtId="0" fontId="0" fillId="3" borderId="6" xfId="0" applyNumberFormat="1" applyFill="1" applyBorder="1" applyAlignment="1" applyProtection="1">
      <alignment horizontal="center" vertical="center"/>
      <protection hidden="1"/>
    </xf>
    <xf numFmtId="0" fontId="0" fillId="3" borderId="12" xfId="0" applyNumberFormat="1" applyFill="1" applyBorder="1" applyAlignment="1" applyProtection="1">
      <alignment horizontal="center" vertical="center"/>
      <protection hidden="1"/>
    </xf>
    <xf numFmtId="0" fontId="2" fillId="0" borderId="0" xfId="0" applyFont="1"/>
    <xf numFmtId="164" fontId="3" fillId="2" borderId="54" xfId="1" applyFont="1" applyFill="1" applyBorder="1" applyAlignment="1">
      <alignment horizontal="left" vertical="center"/>
    </xf>
    <xf numFmtId="0" fontId="3" fillId="0" borderId="50" xfId="0" applyNumberFormat="1" applyFont="1" applyBorder="1" applyAlignment="1" applyProtection="1">
      <alignment horizontal="left"/>
      <protection hidden="1"/>
    </xf>
    <xf numFmtId="0" fontId="3" fillId="0" borderId="55" xfId="0" applyFont="1" applyBorder="1" applyAlignment="1">
      <alignment horizontal="left"/>
    </xf>
    <xf numFmtId="0" fontId="0" fillId="0" borderId="0" xfId="2" applyNumberFormat="1" applyFont="1"/>
    <xf numFmtId="0" fontId="8" fillId="0" borderId="0" xfId="0" applyNumberFormat="1" applyFont="1" applyFill="1" applyBorder="1" applyAlignment="1">
      <alignment horizontal="center" vertical="center"/>
    </xf>
    <xf numFmtId="0" fontId="0" fillId="0" borderId="0" xfId="0" applyNumberFormat="1" applyBorder="1" applyAlignment="1" applyProtection="1">
      <alignment vertical="center" wrapText="1"/>
      <protection hidden="1"/>
    </xf>
    <xf numFmtId="0" fontId="1" fillId="13" borderId="17" xfId="1" applyNumberFormat="1" applyFont="1" applyFill="1" applyBorder="1" applyAlignment="1" applyProtection="1">
      <alignment horizontal="left" vertical="center"/>
      <protection hidden="1"/>
    </xf>
    <xf numFmtId="0" fontId="1" fillId="13" borderId="2" xfId="1" applyNumberFormat="1" applyFont="1" applyFill="1" applyBorder="1" applyAlignment="1" applyProtection="1">
      <alignment horizontal="left" vertical="center"/>
      <protection hidden="1"/>
    </xf>
    <xf numFmtId="0" fontId="1" fillId="13" borderId="3" xfId="1" applyNumberFormat="1" applyFont="1" applyFill="1" applyBorder="1" applyAlignment="1" applyProtection="1">
      <alignment horizontal="left" vertical="center"/>
      <protection hidden="1"/>
    </xf>
    <xf numFmtId="0" fontId="10" fillId="13" borderId="15" xfId="1" applyNumberFormat="1" applyFont="1" applyFill="1" applyBorder="1" applyAlignment="1">
      <alignment horizontal="center" vertical="center"/>
    </xf>
    <xf numFmtId="0" fontId="1" fillId="13" borderId="10" xfId="1" applyNumberFormat="1" applyFont="1" applyFill="1" applyBorder="1" applyProtection="1">
      <protection hidden="1"/>
    </xf>
    <xf numFmtId="0" fontId="1" fillId="13" borderId="34" xfId="1" applyNumberFormat="1" applyFont="1" applyFill="1" applyBorder="1" applyProtection="1">
      <protection hidden="1"/>
    </xf>
    <xf numFmtId="0" fontId="1" fillId="13" borderId="9" xfId="1" applyNumberFormat="1" applyFont="1" applyFill="1" applyBorder="1" applyProtection="1">
      <protection hidden="1"/>
    </xf>
    <xf numFmtId="0" fontId="0" fillId="13" borderId="9" xfId="0" applyNumberFormat="1" applyFont="1" applyFill="1" applyBorder="1" applyAlignment="1" applyProtection="1">
      <alignment horizontal="left" vertical="center"/>
      <protection hidden="1"/>
    </xf>
    <xf numFmtId="0" fontId="0" fillId="13" borderId="10" xfId="0" applyNumberFormat="1" applyFont="1" applyFill="1" applyBorder="1" applyAlignment="1" applyProtection="1">
      <alignment horizontal="left" vertical="center"/>
      <protection hidden="1"/>
    </xf>
    <xf numFmtId="0" fontId="0" fillId="13" borderId="34" xfId="0" applyNumberFormat="1" applyFont="1" applyFill="1" applyBorder="1" applyAlignment="1" applyProtection="1">
      <alignment horizontal="left" vertical="center"/>
      <protection hidden="1"/>
    </xf>
    <xf numFmtId="0" fontId="1" fillId="13" borderId="9" xfId="1" applyNumberFormat="1" applyFont="1" applyFill="1" applyBorder="1" applyAlignment="1" applyProtection="1">
      <alignment horizontal="left" vertical="center"/>
      <protection hidden="1"/>
    </xf>
    <xf numFmtId="0" fontId="1" fillId="13" borderId="10" xfId="1" applyNumberFormat="1" applyFont="1" applyFill="1" applyBorder="1" applyAlignment="1" applyProtection="1">
      <alignment horizontal="left" vertical="center"/>
      <protection hidden="1"/>
    </xf>
    <xf numFmtId="0" fontId="1" fillId="13" borderId="34" xfId="1" applyNumberFormat="1" applyFont="1" applyFill="1" applyBorder="1" applyAlignment="1" applyProtection="1">
      <alignment horizontal="left" vertical="center"/>
      <protection hidden="1"/>
    </xf>
    <xf numFmtId="0" fontId="0" fillId="13" borderId="13" xfId="0" applyNumberFormat="1" applyFont="1" applyFill="1" applyBorder="1" applyAlignment="1" applyProtection="1">
      <alignment horizontal="left" vertical="center"/>
      <protection hidden="1"/>
    </xf>
    <xf numFmtId="0" fontId="0" fillId="13" borderId="14" xfId="0" applyNumberFormat="1" applyFont="1" applyFill="1" applyBorder="1" applyAlignment="1" applyProtection="1">
      <alignment horizontal="left" vertical="center"/>
      <protection hidden="1"/>
    </xf>
    <xf numFmtId="0" fontId="0" fillId="13" borderId="36" xfId="0" applyNumberFormat="1" applyFont="1" applyFill="1" applyBorder="1" applyAlignment="1" applyProtection="1">
      <alignment horizontal="left" vertical="center"/>
      <protection hidden="1"/>
    </xf>
    <xf numFmtId="0" fontId="24" fillId="0" borderId="57" xfId="0" applyNumberFormat="1" applyFont="1" applyBorder="1" applyAlignment="1" applyProtection="1">
      <alignment horizontal="right"/>
      <protection hidden="1"/>
    </xf>
    <xf numFmtId="0" fontId="24" fillId="0" borderId="58" xfId="0" applyNumberFormat="1" applyFont="1" applyBorder="1" applyAlignment="1" applyProtection="1">
      <alignment horizontal="right"/>
      <protection hidden="1"/>
    </xf>
    <xf numFmtId="164" fontId="17" fillId="14" borderId="30" xfId="1" applyFont="1" applyFill="1" applyBorder="1" applyAlignment="1" applyProtection="1">
      <alignment horizontal="center"/>
      <protection hidden="1"/>
    </xf>
    <xf numFmtId="164" fontId="17" fillId="14" borderId="6" xfId="1" applyFont="1" applyFill="1" applyBorder="1" applyProtection="1">
      <protection hidden="1"/>
    </xf>
    <xf numFmtId="164" fontId="17" fillId="14" borderId="56" xfId="1" applyFont="1" applyFill="1" applyBorder="1" applyAlignment="1" applyProtection="1">
      <alignment horizontal="center"/>
      <protection hidden="1"/>
    </xf>
    <xf numFmtId="0" fontId="3" fillId="14" borderId="23" xfId="0" applyFont="1" applyFill="1" applyBorder="1"/>
    <xf numFmtId="0" fontId="0" fillId="0" borderId="0" xfId="0" applyNumberFormat="1" applyAlignment="1" applyProtection="1">
      <alignment horizontal="right" vertical="center"/>
      <protection hidden="1"/>
    </xf>
    <xf numFmtId="164" fontId="6" fillId="20" borderId="12" xfId="1" applyFont="1" applyFill="1" applyBorder="1" applyAlignment="1" applyProtection="1">
      <alignment horizontal="left" vertical="center"/>
      <protection hidden="1"/>
    </xf>
    <xf numFmtId="164" fontId="6" fillId="20" borderId="30" xfId="1" applyFont="1" applyFill="1" applyBorder="1" applyAlignment="1" applyProtection="1">
      <alignment horizontal="center"/>
      <protection hidden="1"/>
    </xf>
    <xf numFmtId="0" fontId="6"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wrapText="1"/>
      <protection hidden="1"/>
    </xf>
    <xf numFmtId="0" fontId="10" fillId="13" borderId="15" xfId="1" applyNumberFormat="1" applyFont="1" applyFill="1" applyBorder="1" applyAlignment="1" applyProtection="1">
      <alignment horizontal="center" vertical="center"/>
      <protection hidden="1"/>
    </xf>
    <xf numFmtId="0" fontId="3" fillId="0" borderId="54" xfId="0" applyFont="1" applyFill="1" applyBorder="1" applyAlignment="1" applyProtection="1">
      <alignment horizontal="left" vertical="center" wrapText="1"/>
      <protection hidden="1"/>
    </xf>
    <xf numFmtId="0" fontId="15" fillId="0" borderId="0" xfId="0" applyNumberFormat="1" applyFont="1" applyBorder="1" applyAlignment="1" applyProtection="1">
      <alignment vertical="top" wrapText="1"/>
      <protection hidden="1"/>
    </xf>
    <xf numFmtId="0" fontId="0" fillId="0" borderId="26" xfId="0" applyFill="1" applyBorder="1" applyAlignment="1" applyProtection="1">
      <alignment horizontal="left" vertical="center" wrapText="1"/>
      <protection hidden="1"/>
    </xf>
    <xf numFmtId="0" fontId="3" fillId="14" borderId="23" xfId="0" applyFont="1" applyFill="1" applyBorder="1" applyAlignment="1" applyProtection="1">
      <alignment horizontal="left" vertical="center"/>
      <protection hidden="1"/>
    </xf>
    <xf numFmtId="0" fontId="24" fillId="0" borderId="37" xfId="0" applyFont="1" applyBorder="1" applyAlignment="1" applyProtection="1">
      <alignment horizontal="right" wrapText="1"/>
      <protection hidden="1"/>
    </xf>
    <xf numFmtId="164" fontId="25" fillId="14" borderId="11" xfId="1" applyFont="1" applyFill="1" applyBorder="1" applyProtection="1">
      <protection hidden="1"/>
    </xf>
    <xf numFmtId="0" fontId="3" fillId="0" borderId="53" xfId="0" applyFont="1" applyBorder="1" applyAlignment="1" applyProtection="1">
      <alignment horizontal="left" wrapText="1"/>
      <protection hidden="1"/>
    </xf>
    <xf numFmtId="164" fontId="17" fillId="6" borderId="54" xfId="1" applyFont="1" applyFill="1" applyBorder="1" applyAlignment="1" applyProtection="1">
      <alignment horizontal="left" vertical="center"/>
      <protection locked="0" hidden="1"/>
    </xf>
    <xf numFmtId="0" fontId="17" fillId="6" borderId="54" xfId="0" applyFont="1" applyFill="1" applyBorder="1" applyAlignment="1" applyProtection="1">
      <alignment horizontal="center" vertical="center"/>
      <protection locked="0" hidden="1"/>
    </xf>
    <xf numFmtId="2" fontId="17" fillId="6" borderId="54" xfId="0" applyNumberFormat="1" applyFont="1" applyFill="1" applyBorder="1" applyAlignment="1" applyProtection="1">
      <alignment horizontal="center" vertical="center" wrapText="1"/>
      <protection locked="0" hidden="1"/>
    </xf>
    <xf numFmtId="165" fontId="0" fillId="0" borderId="0" xfId="1" applyNumberFormat="1" applyFont="1" applyFill="1" applyAlignment="1" applyProtection="1">
      <alignment horizontal="left" vertical="center"/>
      <protection hidden="1"/>
    </xf>
    <xf numFmtId="165" fontId="0" fillId="0" borderId="0" xfId="0" applyNumberFormat="1" applyProtection="1">
      <protection hidden="1"/>
    </xf>
    <xf numFmtId="165" fontId="0" fillId="18" borderId="0" xfId="0" applyNumberFormat="1" applyFill="1" applyProtection="1">
      <protection hidden="1"/>
    </xf>
    <xf numFmtId="165" fontId="0" fillId="0" borderId="0" xfId="0" applyNumberFormat="1" applyFill="1" applyProtection="1">
      <protection hidden="1"/>
    </xf>
    <xf numFmtId="0" fontId="23" fillId="2" borderId="23"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protection hidden="1"/>
    </xf>
    <xf numFmtId="0" fontId="6" fillId="13" borderId="23" xfId="0" applyFont="1" applyFill="1" applyBorder="1" applyAlignment="1" applyProtection="1">
      <alignment horizontal="center"/>
      <protection hidden="1"/>
    </xf>
    <xf numFmtId="0" fontId="6" fillId="13" borderId="21" xfId="0" applyFont="1" applyFill="1" applyBorder="1" applyAlignment="1" applyProtection="1">
      <alignment horizontal="center"/>
      <protection hidden="1"/>
    </xf>
    <xf numFmtId="0" fontId="6" fillId="13" borderId="22" xfId="0" applyFont="1" applyFill="1" applyBorder="1" applyAlignment="1" applyProtection="1">
      <alignment horizontal="center"/>
      <protection hidden="1"/>
    </xf>
    <xf numFmtId="0" fontId="9" fillId="14" borderId="23" xfId="0" applyFont="1" applyFill="1" applyBorder="1" applyAlignment="1" applyProtection="1">
      <alignment horizontal="center" vertical="center"/>
      <protection hidden="1"/>
    </xf>
    <xf numFmtId="0" fontId="9" fillId="14" borderId="22" xfId="0" applyFont="1"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7" borderId="19" xfId="0" applyFill="1" applyBorder="1" applyAlignment="1" applyProtection="1">
      <alignment horizontal="center" vertical="center" wrapText="1"/>
      <protection hidden="1"/>
    </xf>
    <xf numFmtId="0" fontId="0" fillId="7" borderId="20" xfId="0" applyFill="1" applyBorder="1" applyAlignment="1" applyProtection="1">
      <alignment horizontal="center" vertical="center" wrapText="1"/>
      <protection hidden="1"/>
    </xf>
    <xf numFmtId="164" fontId="0" fillId="7" borderId="37" xfId="1" applyFont="1" applyFill="1" applyBorder="1" applyAlignment="1" applyProtection="1">
      <alignment horizontal="center" vertical="center"/>
      <protection locked="0" hidden="1"/>
    </xf>
    <xf numFmtId="164" fontId="0" fillId="7" borderId="38" xfId="1" applyFont="1" applyFill="1" applyBorder="1" applyAlignment="1" applyProtection="1">
      <alignment horizontal="center" vertical="center"/>
      <protection locked="0" hidden="1"/>
    </xf>
    <xf numFmtId="164" fontId="0" fillId="12" borderId="37" xfId="1" applyFont="1" applyFill="1" applyBorder="1" applyAlignment="1" applyProtection="1">
      <alignment horizontal="center" vertical="center"/>
      <protection hidden="1"/>
    </xf>
    <xf numFmtId="164" fontId="0" fillId="12" borderId="38" xfId="1" applyFont="1" applyFill="1" applyBorder="1" applyAlignment="1" applyProtection="1">
      <alignment horizontal="center" vertical="center"/>
      <protection hidden="1"/>
    </xf>
    <xf numFmtId="164" fontId="0" fillId="7" borderId="28" xfId="1" applyFont="1" applyFill="1" applyBorder="1" applyAlignment="1" applyProtection="1">
      <alignment horizontal="center" vertical="center"/>
      <protection locked="0" hidden="1"/>
    </xf>
    <xf numFmtId="164" fontId="0" fillId="7" borderId="29" xfId="1" applyFont="1" applyFill="1" applyBorder="1" applyAlignment="1" applyProtection="1">
      <alignment horizontal="center" vertical="center"/>
      <protection locked="0" hidden="1"/>
    </xf>
    <xf numFmtId="164" fontId="0" fillId="12" borderId="28" xfId="1" applyFont="1" applyFill="1" applyBorder="1" applyAlignment="1" applyProtection="1">
      <alignment horizontal="center" vertical="center"/>
      <protection hidden="1"/>
    </xf>
    <xf numFmtId="164" fontId="0" fillId="12" borderId="29" xfId="1" applyFont="1" applyFill="1" applyBorder="1" applyAlignment="1" applyProtection="1">
      <alignment horizontal="center" vertical="center"/>
      <protection hidden="1"/>
    </xf>
    <xf numFmtId="0" fontId="0" fillId="6" borderId="16"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0" fontId="0" fillId="6" borderId="18" xfId="0" applyFill="1" applyBorder="1" applyAlignment="1" applyProtection="1">
      <alignment horizontal="center" vertical="center" wrapText="1"/>
      <protection hidden="1"/>
    </xf>
    <xf numFmtId="0" fontId="0" fillId="6" borderId="19" xfId="0" applyFill="1" applyBorder="1" applyAlignment="1" applyProtection="1">
      <alignment horizontal="center" vertical="center" wrapText="1"/>
      <protection hidden="1"/>
    </xf>
    <xf numFmtId="0" fontId="0" fillId="6" borderId="40" xfId="0" applyFill="1" applyBorder="1" applyAlignment="1" applyProtection="1">
      <alignment horizontal="center" vertical="center" wrapText="1"/>
      <protection hidden="1"/>
    </xf>
    <xf numFmtId="164" fontId="0" fillId="6" borderId="26" xfId="1" applyFont="1" applyFill="1" applyBorder="1" applyAlignment="1" applyProtection="1">
      <alignment horizontal="center" vertical="center"/>
      <protection locked="0" hidden="1"/>
    </xf>
    <xf numFmtId="164" fontId="0" fillId="6" borderId="27" xfId="1" applyFont="1" applyFill="1" applyBorder="1" applyAlignment="1" applyProtection="1">
      <alignment horizontal="center" vertical="center"/>
      <protection locked="0" hidden="1"/>
    </xf>
    <xf numFmtId="164" fontId="0" fillId="11" borderId="26" xfId="1" applyFont="1" applyFill="1" applyBorder="1" applyAlignment="1" applyProtection="1">
      <alignment horizontal="center" vertical="center"/>
      <protection hidden="1"/>
    </xf>
    <xf numFmtId="164" fontId="0" fillId="11" borderId="27" xfId="1" applyFont="1" applyFill="1" applyBorder="1" applyAlignment="1" applyProtection="1">
      <alignment horizontal="center" vertical="center"/>
      <protection hidden="1"/>
    </xf>
    <xf numFmtId="164" fontId="0" fillId="6" borderId="42" xfId="1" applyFont="1" applyFill="1" applyBorder="1" applyAlignment="1" applyProtection="1">
      <alignment horizontal="center" vertical="center"/>
      <protection locked="0" hidden="1"/>
    </xf>
    <xf numFmtId="164" fontId="0" fillId="6" borderId="43" xfId="1" applyFont="1" applyFill="1" applyBorder="1" applyAlignment="1" applyProtection="1">
      <alignment horizontal="center" vertical="center"/>
      <protection locked="0" hidden="1"/>
    </xf>
    <xf numFmtId="164" fontId="0" fillId="11" borderId="42" xfId="1" applyFont="1" applyFill="1" applyBorder="1" applyAlignment="1" applyProtection="1">
      <alignment horizontal="center" vertical="center"/>
      <protection hidden="1"/>
    </xf>
    <xf numFmtId="164" fontId="0" fillId="11" borderId="43" xfId="1" applyFont="1" applyFill="1" applyBorder="1" applyAlignment="1" applyProtection="1">
      <alignment horizontal="center" vertical="center"/>
      <protection hidden="1"/>
    </xf>
    <xf numFmtId="0" fontId="0" fillId="5" borderId="16"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18" xfId="0" applyFill="1" applyBorder="1" applyAlignment="1" applyProtection="1">
      <alignment horizontal="center" vertical="center" wrapText="1"/>
      <protection hidden="1"/>
    </xf>
    <xf numFmtId="0" fontId="0" fillId="5" borderId="19" xfId="0" applyFill="1" applyBorder="1" applyAlignment="1" applyProtection="1">
      <alignment horizontal="center" vertical="center" wrapText="1"/>
      <protection hidden="1"/>
    </xf>
    <xf numFmtId="0" fontId="0" fillId="5" borderId="40" xfId="0" applyFill="1" applyBorder="1" applyAlignment="1" applyProtection="1">
      <alignment horizontal="center" vertical="center" wrapText="1"/>
      <protection hidden="1"/>
    </xf>
    <xf numFmtId="164" fontId="0" fillId="5" borderId="26" xfId="1" applyFont="1" applyFill="1" applyBorder="1" applyAlignment="1" applyProtection="1">
      <alignment horizontal="center" vertical="center"/>
      <protection locked="0" hidden="1"/>
    </xf>
    <xf numFmtId="164" fontId="0" fillId="5" borderId="27" xfId="1" applyFont="1" applyFill="1" applyBorder="1" applyAlignment="1" applyProtection="1">
      <alignment horizontal="center" vertical="center"/>
      <protection locked="0" hidden="1"/>
    </xf>
    <xf numFmtId="164" fontId="0" fillId="10" borderId="26" xfId="1" applyFont="1" applyFill="1" applyBorder="1" applyAlignment="1" applyProtection="1">
      <alignment horizontal="center" vertical="center"/>
      <protection hidden="1"/>
    </xf>
    <xf numFmtId="164" fontId="0" fillId="10" borderId="27" xfId="1" applyFont="1" applyFill="1" applyBorder="1" applyAlignment="1" applyProtection="1">
      <alignment horizontal="center" vertical="center"/>
      <protection hidden="1"/>
    </xf>
    <xf numFmtId="164" fontId="0" fillId="5" borderId="46" xfId="1" applyFont="1" applyFill="1" applyBorder="1" applyAlignment="1" applyProtection="1">
      <alignment horizontal="center" vertical="center"/>
      <protection locked="0" hidden="1"/>
    </xf>
    <xf numFmtId="164" fontId="0" fillId="5" borderId="47" xfId="1" applyFont="1" applyFill="1" applyBorder="1" applyAlignment="1" applyProtection="1">
      <alignment horizontal="center" vertical="center"/>
      <protection locked="0" hidden="1"/>
    </xf>
    <xf numFmtId="164" fontId="0" fillId="10" borderId="42" xfId="1" applyFont="1" applyFill="1" applyBorder="1" applyAlignment="1" applyProtection="1">
      <alignment horizontal="center" vertical="center"/>
      <protection hidden="1"/>
    </xf>
    <xf numFmtId="164" fontId="0" fillId="10" borderId="43" xfId="1" applyFont="1" applyFill="1" applyBorder="1" applyAlignment="1" applyProtection="1">
      <alignment horizontal="center" vertical="center"/>
      <protection hidden="1"/>
    </xf>
    <xf numFmtId="0" fontId="0" fillId="4" borderId="16"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39" xfId="0" applyFill="1" applyBorder="1" applyAlignment="1" applyProtection="1">
      <alignment horizontal="center" vertical="center"/>
      <protection hidden="1"/>
    </xf>
    <xf numFmtId="0" fontId="0" fillId="4" borderId="18" xfId="0" applyFill="1" applyBorder="1" applyAlignment="1" applyProtection="1">
      <alignment horizontal="center" vertical="center" wrapText="1"/>
      <protection hidden="1"/>
    </xf>
    <xf numFmtId="0" fontId="0" fillId="4" borderId="19" xfId="0" applyFill="1" applyBorder="1" applyAlignment="1" applyProtection="1">
      <alignment horizontal="center" vertical="center" wrapText="1"/>
      <protection hidden="1"/>
    </xf>
    <xf numFmtId="0" fontId="0" fillId="4" borderId="40" xfId="0" applyFill="1" applyBorder="1" applyAlignment="1" applyProtection="1">
      <alignment horizontal="center" vertical="center" wrapText="1"/>
      <protection hidden="1"/>
    </xf>
    <xf numFmtId="164" fontId="0" fillId="4" borderId="26" xfId="1" applyFont="1" applyFill="1" applyBorder="1" applyAlignment="1" applyProtection="1">
      <alignment horizontal="center" vertical="center"/>
      <protection locked="0" hidden="1"/>
    </xf>
    <xf numFmtId="164" fontId="0" fillId="4" borderId="27" xfId="1" applyFont="1" applyFill="1" applyBorder="1" applyAlignment="1" applyProtection="1">
      <alignment horizontal="center" vertical="center"/>
      <protection locked="0" hidden="1"/>
    </xf>
    <xf numFmtId="164" fontId="0" fillId="9" borderId="26" xfId="1" applyFont="1" applyFill="1" applyBorder="1" applyAlignment="1" applyProtection="1">
      <alignment horizontal="center" vertical="center"/>
      <protection hidden="1"/>
    </xf>
    <xf numFmtId="164" fontId="0" fillId="9" borderId="27" xfId="1" applyFont="1" applyFill="1" applyBorder="1" applyAlignment="1" applyProtection="1">
      <alignment horizontal="center" vertical="center"/>
      <protection hidden="1"/>
    </xf>
    <xf numFmtId="164" fontId="0" fillId="4" borderId="42" xfId="1" applyFont="1" applyFill="1" applyBorder="1" applyAlignment="1" applyProtection="1">
      <alignment horizontal="center" vertical="center"/>
      <protection locked="0" hidden="1"/>
    </xf>
    <xf numFmtId="164" fontId="0" fillId="4" borderId="43" xfId="1" applyFont="1" applyFill="1" applyBorder="1" applyAlignment="1" applyProtection="1">
      <alignment horizontal="center" vertical="center"/>
      <protection locked="0" hidden="1"/>
    </xf>
    <xf numFmtId="164" fontId="0" fillId="9" borderId="42" xfId="1" applyFont="1" applyFill="1" applyBorder="1" applyAlignment="1" applyProtection="1">
      <alignment horizontal="center" vertical="center"/>
      <protection hidden="1"/>
    </xf>
    <xf numFmtId="164" fontId="0" fillId="9" borderId="43" xfId="1" applyFont="1" applyFill="1" applyBorder="1" applyAlignment="1" applyProtection="1">
      <alignment horizontal="center" vertical="center"/>
      <protection hidden="1"/>
    </xf>
    <xf numFmtId="0" fontId="0" fillId="3" borderId="16"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3" borderId="18" xfId="0" applyFill="1" applyBorder="1" applyAlignment="1" applyProtection="1">
      <alignment horizontal="center" vertical="center" wrapText="1"/>
      <protection hidden="1"/>
    </xf>
    <xf numFmtId="0" fontId="0" fillId="3" borderId="19" xfId="0" applyFill="1" applyBorder="1" applyAlignment="1" applyProtection="1">
      <alignment horizontal="center" vertical="center" wrapText="1"/>
      <protection hidden="1"/>
    </xf>
    <xf numFmtId="0" fontId="0" fillId="3" borderId="40" xfId="0" applyFill="1" applyBorder="1" applyAlignment="1" applyProtection="1">
      <alignment horizontal="center" vertical="center" wrapText="1"/>
      <protection hidden="1"/>
    </xf>
    <xf numFmtId="164" fontId="0" fillId="3" borderId="26" xfId="1" applyFont="1" applyFill="1" applyBorder="1" applyAlignment="1" applyProtection="1">
      <alignment horizontal="center" vertical="center"/>
      <protection locked="0" hidden="1"/>
    </xf>
    <xf numFmtId="164" fontId="0" fillId="3" borderId="27" xfId="1" applyFont="1" applyFill="1" applyBorder="1" applyAlignment="1" applyProtection="1">
      <alignment horizontal="center" vertical="center"/>
      <protection locked="0" hidden="1"/>
    </xf>
    <xf numFmtId="164" fontId="0" fillId="8" borderId="26" xfId="1" applyFont="1" applyFill="1" applyBorder="1" applyAlignment="1" applyProtection="1">
      <alignment horizontal="center" vertical="center"/>
      <protection hidden="1"/>
    </xf>
    <xf numFmtId="164" fontId="0" fillId="8" borderId="27" xfId="1" applyFont="1" applyFill="1" applyBorder="1" applyAlignment="1" applyProtection="1">
      <alignment horizontal="center" vertical="center"/>
      <protection hidden="1"/>
    </xf>
    <xf numFmtId="164" fontId="0" fillId="3" borderId="42" xfId="1" applyFont="1" applyFill="1" applyBorder="1" applyAlignment="1" applyProtection="1">
      <alignment horizontal="center" vertical="center"/>
      <protection locked="0" hidden="1"/>
    </xf>
    <xf numFmtId="164" fontId="0" fillId="3" borderId="43" xfId="1" applyFont="1" applyFill="1" applyBorder="1" applyAlignment="1" applyProtection="1">
      <alignment horizontal="center" vertical="center"/>
      <protection locked="0" hidden="1"/>
    </xf>
    <xf numFmtId="164" fontId="0" fillId="8" borderId="44" xfId="1" applyFont="1" applyFill="1" applyBorder="1" applyAlignment="1" applyProtection="1">
      <alignment horizontal="center" vertical="center"/>
      <protection hidden="1"/>
    </xf>
    <xf numFmtId="164" fontId="0" fillId="8" borderId="45" xfId="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top" wrapText="1"/>
      <protection hidden="1"/>
    </xf>
    <xf numFmtId="0" fontId="8" fillId="2" borderId="7" xfId="0" applyFont="1" applyFill="1" applyBorder="1" applyAlignment="1" applyProtection="1">
      <alignment horizontal="center" vertical="top" wrapText="1"/>
      <protection hidden="1"/>
    </xf>
    <xf numFmtId="0" fontId="8" fillId="2" borderId="24" xfId="0" applyFont="1" applyFill="1" applyBorder="1" applyAlignment="1" applyProtection="1">
      <alignment horizontal="center" vertical="top" wrapText="1"/>
      <protection hidden="1"/>
    </xf>
    <xf numFmtId="0" fontId="8" fillId="2" borderId="25" xfId="0" applyFont="1" applyFill="1" applyBorder="1" applyAlignment="1" applyProtection="1">
      <alignment horizontal="center" vertical="top" wrapText="1"/>
      <protection hidden="1"/>
    </xf>
    <xf numFmtId="0" fontId="3" fillId="2" borderId="16"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vertical="center" wrapText="1"/>
      <protection hidden="1"/>
    </xf>
  </cellXfs>
  <cellStyles count="3">
    <cellStyle name="Migliaia" xfId="2" builtinId="3"/>
    <cellStyle name="Normale" xfId="0" builtinId="0"/>
    <cellStyle name="Valuta" xfId="1" builtinId="4"/>
  </cellStyles>
  <dxfs count="18">
    <dxf>
      <fill>
        <patternFill>
          <bgColor theme="9" tint="0.59996337778862885"/>
        </patternFill>
      </fill>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protection locked="1" hidden="1"/>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center" vertical="center" textRotation="0" wrapText="0" indent="0" justifyLastLine="0" shrinkToFit="0" readingOrder="0"/>
      <protection locked="1" hidden="1"/>
    </dxf>
    <dxf>
      <border outline="0">
        <bottom style="medium">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general" vertical="center" textRotation="0" wrapText="0" indent="0" justifyLastLine="0" shrinkToFit="0" readingOrder="0"/>
      <protection locked="1" hidden="1"/>
    </dxf>
    <dxf>
      <protection locked="1" hidden="1"/>
    </dxf>
    <dxf>
      <protection locked="1" hidden="1"/>
    </dxf>
    <dxf>
      <protection locked="1" hidden="1"/>
    </dxf>
    <dxf>
      <protection locked="1" hidden="1"/>
    </dxf>
    <dxf>
      <protection locked="1" hidden="1"/>
    </dxf>
    <dxf>
      <protection locked="1" hidden="1"/>
    </dxf>
    <dxf>
      <fill>
        <patternFill>
          <bgColor rgb="FFFFFF00"/>
        </patternFill>
      </fill>
    </dxf>
    <dxf>
      <fill>
        <patternFill>
          <bgColor rgb="FFFFFF00"/>
        </patternFill>
      </fill>
    </dxf>
    <dxf>
      <fill>
        <patternFill>
          <bgColor theme="9" tint="0.59996337778862885"/>
        </patternFill>
      </fill>
    </dxf>
    <dxf>
      <fill>
        <patternFill>
          <bgColor rgb="FF92D050"/>
        </patternFill>
      </fill>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257175</xdr:colOff>
          <xdr:row>0</xdr:row>
          <xdr:rowOff>104775</xdr:rowOff>
        </xdr:from>
        <xdr:to>
          <xdr:col>2</xdr:col>
          <xdr:colOff>1733550</xdr:colOff>
          <xdr:row>0</xdr:row>
          <xdr:rowOff>781050</xdr:rowOff>
        </xdr:to>
        <xdr:sp macro="" textlink="">
          <xdr:nvSpPr>
            <xdr:cNvPr id="1028" name="Button 4" descr="Se vuoi cancellare i dati pecedentemente inseriti clicca sul pulsant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it-IT" sz="1400" b="1" i="0" u="none" strike="noStrike" baseline="0">
                  <a:solidFill>
                    <a:srgbClr val="000000"/>
                  </a:solidFill>
                  <a:latin typeface="Calibri"/>
                  <a:cs typeface="Calibri"/>
                </a:rPr>
                <a:t>Cancella valori precedenti</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la6" displayName="Tabella6" ref="A35:A43" totalsRowShown="0" headerRowDxfId="11" dataDxfId="10">
  <autoFilter ref="A35:A43" xr:uid="{00000000-0009-0000-0100-000006000000}"/>
  <tableColumns count="1">
    <tableColumn id="1" xr3:uid="{00000000-0010-0000-0000-000001000000}" name="Anni Iscrizione"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ella7" displayName="Tabella7" ref="A45:A47" totalsRowShown="0" headerRowDxfId="8" dataDxfId="7">
  <autoFilter ref="A45:A47" xr:uid="{00000000-0009-0000-0100-000007000000}"/>
  <tableColumns count="1">
    <tableColumn id="1" xr3:uid="{00000000-0010-0000-0100-000001000000}" name="In Corso"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ella8" displayName="Tabella8" ref="A25:A31" totalsRowShown="0" headerRowDxfId="5" dataDxfId="3" headerRowBorderDxfId="4" tableBorderDxfId="2">
  <autoFilter ref="A25:A31" xr:uid="{00000000-0009-0000-0100-000008000000}"/>
  <tableColumns count="1">
    <tableColumn id="1" xr3:uid="{00000000-0010-0000-0200-000001000000}" name="Gruppi" dataDxfId="1"/>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9" tint="-0.249977111117893"/>
  </sheetPr>
  <dimension ref="A1:AA28"/>
  <sheetViews>
    <sheetView showGridLines="0" showRowColHeaders="0" tabSelected="1" zoomScaleNormal="100" workbookViewId="0">
      <selection activeCell="C4" sqref="C4"/>
    </sheetView>
  </sheetViews>
  <sheetFormatPr defaultRowHeight="15" x14ac:dyDescent="0.25"/>
  <cols>
    <col min="1" max="1" width="75" style="1" customWidth="1"/>
    <col min="2" max="2" width="25.5703125" style="52" customWidth="1"/>
    <col min="3" max="3" width="72.42578125" style="39" customWidth="1"/>
    <col min="4" max="4" width="6.7109375" style="39" customWidth="1"/>
    <col min="5" max="5" width="4.5703125" style="39" hidden="1" customWidth="1"/>
    <col min="6" max="6" width="16.42578125" style="39" hidden="1" customWidth="1"/>
    <col min="7" max="7" width="19.140625" style="39" hidden="1" customWidth="1"/>
    <col min="8" max="8" width="19.5703125" style="39" hidden="1" customWidth="1"/>
    <col min="9" max="9" width="22.28515625" style="39" hidden="1" customWidth="1"/>
    <col min="10" max="27" width="9.140625" style="39"/>
    <col min="28" max="16384" width="9.140625" style="1"/>
  </cols>
  <sheetData>
    <row r="1" spans="1:9" ht="41.25" customHeight="1" thickBot="1" x14ac:dyDescent="0.3">
      <c r="A1" s="123" t="s">
        <v>66</v>
      </c>
      <c r="B1" s="124"/>
      <c r="C1" s="102" t="s">
        <v>67</v>
      </c>
    </row>
    <row r="2" spans="1:9" ht="39.950000000000003" customHeight="1" thickBot="1" x14ac:dyDescent="0.3">
      <c r="A2" s="53" t="s">
        <v>65</v>
      </c>
      <c r="B2" s="116"/>
      <c r="C2" s="105"/>
    </row>
    <row r="3" spans="1:9" ht="39.950000000000003" customHeight="1" thickBot="1" x14ac:dyDescent="0.3">
      <c r="A3" s="53" t="s">
        <v>64</v>
      </c>
      <c r="B3" s="117"/>
      <c r="C3" s="106"/>
      <c r="F3" s="68" t="s">
        <v>22</v>
      </c>
      <c r="G3" s="69" t="s">
        <v>23</v>
      </c>
      <c r="H3" s="69" t="s">
        <v>24</v>
      </c>
      <c r="I3" s="69" t="s">
        <v>25</v>
      </c>
    </row>
    <row r="4" spans="1:9" s="39" customFormat="1" ht="39.950000000000003" customHeight="1" thickBot="1" x14ac:dyDescent="0.3">
      <c r="A4" s="53" t="s">
        <v>63</v>
      </c>
      <c r="B4" s="118"/>
      <c r="C4" s="107"/>
      <c r="E4" s="70" t="str">
        <f>IF(F4="","","A1")</f>
        <v>A1</v>
      </c>
      <c r="F4" s="80">
        <f>IF($B$2&lt;=Base!$E$27,Base!D4,"")</f>
        <v>0</v>
      </c>
      <c r="G4" s="81">
        <f>IF($B$2&lt;=Base!$E$27,Base!F4,"")</f>
        <v>200</v>
      </c>
      <c r="H4" s="81">
        <f>IF($B$2&lt;=Base!$E$27,Base!H4,"")</f>
        <v>300</v>
      </c>
      <c r="I4" s="82">
        <f>IF($B$2&lt;=Base!$E$27,Base!J4,"")</f>
        <v>375</v>
      </c>
    </row>
    <row r="5" spans="1:9" s="39" customFormat="1" ht="39.950000000000003" customHeight="1" thickBot="1" x14ac:dyDescent="0.3">
      <c r="A5" s="53" t="s">
        <v>62</v>
      </c>
      <c r="B5" s="118"/>
      <c r="C5" s="107"/>
      <c r="E5" s="71" t="str">
        <f t="shared" ref="E5:E7" si="0">IF(F5="","","A1")</f>
        <v/>
      </c>
      <c r="F5" s="108" t="str">
        <f>IF(AND($B$2&gt;=Base!$D$28,$B$2&lt;=Base!$E$28), IF(AND($B$2&gt;=Base!$C$40,$B$2&lt;=Base!$D$40),($B$2-Base!$F$40)*Base!$F$41*(1-Base!$E$40),IF(AND($B$2&gt;=Base!$C$41,$B$2&lt;=Base!$D$41),($B$2-Base!$F$40)*Base!$F$41*(1-Base!$E$41),IF(AND($B$2&gt;=Base!$C$42,$B$2&lt;=Base!$D$42),($B$2-Base!$F$40)*Base!$F$41*(1-Base!$E$42),($B$2-Base!$F$40)*Base!$F$41*(1-Base!$E$43)))),"")</f>
        <v/>
      </c>
      <c r="G5" s="84" t="str">
        <f>IF(AND($B$2&gt;=Base!$D$28,$B$2&lt;=Base!$E$28),Base!F5+(($B$2-Base!$D$28)*((Base!G5-Base!F5)/(Base!$E$28-Base!$D$28))),"")</f>
        <v/>
      </c>
      <c r="H5" s="84" t="str">
        <f>IF(AND($B$2&gt;=Base!$D$28,$B$2&lt;=Base!$E$28),Base!H5+(($B$2-Base!$D$28)*(Base!I5-Base!H5)/(Base!$E$28-Base!$D$28)),"")</f>
        <v/>
      </c>
      <c r="I5" s="85" t="str">
        <f>IF(AND($B$2&gt;=Base!$D$28,$B$2&lt;=Base!$E$28),H5*(1+Base!$K$26),"")</f>
        <v/>
      </c>
    </row>
    <row r="6" spans="1:9" s="39" customFormat="1" ht="39.950000000000003" customHeight="1" thickBot="1" x14ac:dyDescent="0.3">
      <c r="A6" s="109" t="s">
        <v>61</v>
      </c>
      <c r="B6" s="118"/>
      <c r="C6" s="110"/>
      <c r="E6" s="71" t="str">
        <f t="shared" si="0"/>
        <v/>
      </c>
      <c r="F6" s="86" t="str">
        <f>IF(AND($B$2&gt;=Base!$D$29,$B$2&lt;=Base!$E$29),Base!D6+($B$2-Base!$D$29)*((Base!E6-Base!D6)/(Base!$E$29-Base!$D$29)),"")</f>
        <v/>
      </c>
      <c r="G6" s="84" t="str">
        <f>IF(AND($B$2&gt;=Base!$D$29,$B$2&lt;=Base!$E$29),Base!F6+(($B$2-Base!$D$29)*((Base!G6-Base!F6)/(Base!$E$29-Base!$D$29))),"")</f>
        <v/>
      </c>
      <c r="H6" s="84" t="str">
        <f>IF(AND($B$2&gt;=Base!$D$29,$B$2&lt;=Base!$E$29),Base!H6+(($B$2-Base!$D$29)*(Base!I6-Base!H6)/(Base!$E$29-Base!$D$29)),"")</f>
        <v/>
      </c>
      <c r="I6" s="85" t="str">
        <f>IF(AND($B$2&gt;=Base!$D$29,$B$2&lt;=Base!$E$29),H6*(1+Base!$K$26),"")</f>
        <v/>
      </c>
    </row>
    <row r="7" spans="1:9" s="39" customFormat="1" ht="39.950000000000003" customHeight="1" thickBot="1" x14ac:dyDescent="0.3">
      <c r="A7" s="111" t="s">
        <v>73</v>
      </c>
      <c r="B7" s="118"/>
      <c r="C7" s="110"/>
      <c r="E7" s="72" t="str">
        <f t="shared" si="0"/>
        <v/>
      </c>
      <c r="F7" s="87" t="str">
        <f>IF($B$2&gt;=Base!$D$30,Base!D7,"")</f>
        <v/>
      </c>
      <c r="G7" s="88" t="str">
        <f>IF($B$2&gt;=Base!$D$30,Base!F7,"")</f>
        <v/>
      </c>
      <c r="H7" s="88" t="str">
        <f>IF($B$2&gt;=Base!$D$30,Base!H7,"")</f>
        <v/>
      </c>
      <c r="I7" s="89" t="str">
        <f>IF($B$2&gt;=Base!$D$30,Base!J7,"")</f>
        <v/>
      </c>
    </row>
    <row r="8" spans="1:9" s="39" customFormat="1" ht="39.950000000000003" customHeight="1" thickBot="1" x14ac:dyDescent="0.3">
      <c r="A8" s="111" t="s">
        <v>72</v>
      </c>
      <c r="B8" s="118"/>
      <c r="C8" s="110"/>
      <c r="E8" s="70" t="str">
        <f>IF(F8="","","A2")</f>
        <v>A2</v>
      </c>
      <c r="F8" s="90">
        <f>IF($B$2&lt;=Base!$E$27,Base!D8,"")</f>
        <v>0</v>
      </c>
      <c r="G8" s="91">
        <f>IF($B$2&lt;=Base!$E$27,Base!F8,"")</f>
        <v>200</v>
      </c>
      <c r="H8" s="91">
        <f>IF($B$2&lt;=Base!$E$27,Base!H8,"")</f>
        <v>300</v>
      </c>
      <c r="I8" s="92">
        <f>IF($B$2&lt;=Base!$E$27,Base!J8,"")</f>
        <v>375</v>
      </c>
    </row>
    <row r="9" spans="1:9" s="39" customFormat="1" ht="39.950000000000003" customHeight="1" thickBot="1" x14ac:dyDescent="0.3">
      <c r="A9" s="111" t="s">
        <v>74</v>
      </c>
      <c r="B9" s="118"/>
      <c r="C9" s="110"/>
      <c r="E9" s="71" t="str">
        <f t="shared" ref="E9:E11" si="1">IF(F9="","","A2")</f>
        <v/>
      </c>
      <c r="F9" s="108" t="str">
        <f>IF(AND($B$2&gt;=Base!$D$28,$B$2&lt;=Base!$E$28), IF(AND($B$2&gt;=Base!$C$40,$B$2&lt;=Base!$D$40),($B$2-Base!$F$40)*Base!$F$41*(1-Base!$E$40),IF(AND($B$2&gt;=Base!$C$41,$B$2&lt;=Base!$D$41),($B$2-Base!$F$40)*Base!$F$41*(1-Base!$E$41),IF(AND($B$2&gt;=Base!$C$42,$B$2&lt;=Base!$D$42),($B$2-Base!$F$40)*Base!$F$41*(1-Base!$E$42),($B$2-Base!$F$40)*Base!$F$41*(1-Base!$E$43)))),"")</f>
        <v/>
      </c>
      <c r="G9" s="84" t="str">
        <f>IF(AND($B$2&gt;=Base!$D$28,$B$2&lt;=Base!$E$28),Base!F9+(($B$2-Base!$D$28)*((Base!G9-Base!F9)/(Base!$E$28-Base!$D$28))),"")</f>
        <v/>
      </c>
      <c r="H9" s="84" t="str">
        <f>IF(AND($B$2&gt;=Base!$D$28,$B$2&lt;=Base!$E$28),Base!H9+(($B$2-Base!$D$28)*(Base!I9-Base!H9)/(Base!$E$28-Base!$D$28)),"")</f>
        <v/>
      </c>
      <c r="I9" s="85" t="str">
        <f>IF(AND($B$2&gt;=Base!$D$28,$B$2&lt;=Base!$E$28),H9*(1+Base!$K$26),"")</f>
        <v/>
      </c>
    </row>
    <row r="10" spans="1:9" s="39" customFormat="1" ht="39.950000000000003" customHeight="1" thickBot="1" x14ac:dyDescent="0.3">
      <c r="A10" s="112" t="s">
        <v>44</v>
      </c>
      <c r="B10" s="103">
        <f>IF(IF(OR(B7="sì",B8="sì"),C10-Base!$G$33,IF(B9="sì",C10-Base!$G$34,C10))&lt;0,0,IF(OR(B7="sì",B8="sì"),C10-Base!$G$33,IF(B9="sì",C10-Base!$G$34,C10)))</f>
        <v>0</v>
      </c>
      <c r="C10" s="119">
        <f>IF($B$6="No",$D$10/2,$D$10)</f>
        <v>0</v>
      </c>
      <c r="D10" s="122">
        <f>IF(OR(B3="",B4="",B5="",B6="",B7="",B8="",B9=""),0,IF($B$4="Sì",IF($B$5="Sì",VLOOKUP(B3,E4:I23,2,0),VLOOKUP(B3,E4:I23,3,0)),IF(B5="Sì",VLOOKUP(B3,E4:I23,4,0),VLOOKUP(B3,E4:I23,5,0))))</f>
        <v>0</v>
      </c>
      <c r="E10" s="71" t="str">
        <f t="shared" si="1"/>
        <v/>
      </c>
      <c r="F10" s="86" t="str">
        <f>IF(AND($B$2&gt;=Base!$D$29,$B$2&lt;=Base!$E$29),Base!D10+($B$2-Base!$D$29)*((Base!E10-Base!D10)/(Base!$E$29-Base!$D$29)),"")</f>
        <v/>
      </c>
      <c r="G10" s="84" t="str">
        <f>IF(AND($B$2&gt;=Base!$D$29,$B$2&lt;=Base!$E$29),Base!F10+(($B$2-Base!$D$29)*((Base!G10-Base!F10)/(Base!$E$29-Base!$D$29))),"")</f>
        <v/>
      </c>
      <c r="H10" s="84" t="str">
        <f>IF(AND($B$2&gt;=Base!$D$29,$B$2&lt;=Base!$E$29),Base!H10+(($B$2-Base!$D$29)*(Base!I10-Base!H10)/(Base!$E$29-Base!$D$29)),"")</f>
        <v/>
      </c>
      <c r="I10" s="85" t="str">
        <f>IF(AND($B$2&gt;=Base!$D$29,$B$2&lt;=Base!$E$29),H10*(1+Base!$K$26),"")</f>
        <v/>
      </c>
    </row>
    <row r="11" spans="1:9" s="39" customFormat="1" ht="39.950000000000003" customHeight="1" thickBot="1" x14ac:dyDescent="0.35">
      <c r="A11" s="113" t="s">
        <v>58</v>
      </c>
      <c r="B11" s="104">
        <f>IF(OR($B$8="sì",$C$17&lt;&gt;""),0,Base!$D$35)</f>
        <v>0</v>
      </c>
      <c r="C11" s="120">
        <f>C10-B10</f>
        <v>0</v>
      </c>
      <c r="D11" s="120"/>
      <c r="E11" s="72" t="str">
        <f t="shared" si="1"/>
        <v/>
      </c>
      <c r="F11" s="87" t="str">
        <f>IF($B$2&gt;=Base!$D$30,Base!D11,"")</f>
        <v/>
      </c>
      <c r="G11" s="88" t="str">
        <f>IF($B$2&gt;=Base!$D$30,Base!F11,"")</f>
        <v/>
      </c>
      <c r="H11" s="88" t="str">
        <f>IF($B$2&gt;=Base!$D$30,Base!H11,"")</f>
        <v/>
      </c>
      <c r="I11" s="89" t="str">
        <f>IF($B$2&gt;=Base!$D$30,Base!J11,"")</f>
        <v/>
      </c>
    </row>
    <row r="12" spans="1:9" s="39" customFormat="1" ht="26.25" customHeight="1" x14ac:dyDescent="0.3">
      <c r="A12" s="96" t="s">
        <v>56</v>
      </c>
      <c r="B12" s="114">
        <f>IF(OR(B2="",B3="",B4="",B5="",B6="",B7="",B8="",B9=""),0,Base!$D$33)</f>
        <v>0</v>
      </c>
      <c r="C12" s="121">
        <f>IF(C11=0,0,IF(B8="Sì",C11-Base!$D$35,C11))</f>
        <v>0</v>
      </c>
      <c r="D12" s="120"/>
      <c r="E12" s="70" t="str">
        <f>IF(F12="","","A3")</f>
        <v>A3</v>
      </c>
      <c r="F12" s="90">
        <f>IF($B$2&lt;=Base!$E$27,Base!D12,"")</f>
        <v>0</v>
      </c>
      <c r="G12" s="91">
        <f>IF($B$2&lt;=Base!$E$27,Base!F12,"")</f>
        <v>200</v>
      </c>
      <c r="H12" s="91">
        <f>IF($B$2&lt;=Base!$E$27,Base!H12,"")</f>
        <v>300</v>
      </c>
      <c r="I12" s="92">
        <f>IF($B$2&lt;=Base!$E$27,Base!J12,"")</f>
        <v>375</v>
      </c>
    </row>
    <row r="13" spans="1:9" s="39" customFormat="1" ht="26.25" customHeight="1" thickBot="1" x14ac:dyDescent="0.35">
      <c r="A13" s="97" t="s">
        <v>57</v>
      </c>
      <c r="B13" s="114">
        <f>IF(OR(B2="",B3="",B4="",B5="",B6="",B7="",B8="",B9=""),0,Base!$D$34)</f>
        <v>0</v>
      </c>
      <c r="C13" s="79"/>
      <c r="E13" s="71" t="str">
        <f t="shared" ref="E13:E15" si="2">IF(F13="","","A3")</f>
        <v/>
      </c>
      <c r="F13" s="108" t="str">
        <f>IF(AND($B$2&gt;=Base!$D$28,$B$2&lt;=Base!$E$28), IF(AND($B$2&gt;=Base!$C$40,$B$2&lt;=Base!$D$40),($B$2-Base!$F$40)*Base!$F$41*(1-Base!$E$40),IF(AND($B$2&gt;=Base!$C$41,$B$2&lt;=Base!$D$41),($B$2-Base!$F$40)*Base!$F$41*(1-Base!$E$41),IF(AND($B$2&gt;=Base!$C$42,$B$2&lt;=Base!$D$42),($B$2-Base!$F$40)*Base!$F$41*(1-Base!$E$42),($B$2-Base!$F$40)*Base!$F$41*(1-Base!$E$43)))),"")</f>
        <v/>
      </c>
      <c r="G13" s="84" t="str">
        <f>IF(AND($B$2&gt;=Base!$D$28,$B$2&lt;=Base!$E$28),Base!F13+(($B$2-Base!$D$28)*((Base!G13-Base!F13)/(Base!$E$28-Base!$D$28))),"")</f>
        <v/>
      </c>
      <c r="H13" s="84" t="str">
        <f>IF(AND($B$2&gt;=Base!$D$28,$B$2&lt;=Base!$E$28),Base!H13+(($B$2-Base!$D$28)*(Base!I13-Base!H13)/(Base!$E$28-Base!$D$28)),"")</f>
        <v/>
      </c>
      <c r="I13" s="85" t="str">
        <f>IF(AND($B$2&gt;=Base!$D$28,$B$2&lt;=Base!$E$28),H13*(1+Base!$K$26),"")</f>
        <v/>
      </c>
    </row>
    <row r="14" spans="1:9" s="39" customFormat="1" ht="26.25" customHeight="1" x14ac:dyDescent="0.3">
      <c r="A14" s="75" t="s">
        <v>59</v>
      </c>
      <c r="B14" s="98">
        <f>SUM(B11:B13)</f>
        <v>0</v>
      </c>
      <c r="C14" s="79"/>
      <c r="E14" s="71" t="str">
        <f t="shared" si="2"/>
        <v/>
      </c>
      <c r="F14" s="86" t="str">
        <f>IF(AND($B$2&gt;=Base!$D$29,$B$2&lt;=Base!$E$29),Base!D14+($B$2-Base!$D$29)*((Base!E14-Base!D14)/(Base!$E$29-Base!$D$29)),"")</f>
        <v/>
      </c>
      <c r="G14" s="84" t="str">
        <f>IF(AND($B$2&gt;=Base!$D$29,$B$2&lt;=Base!$E$29),Base!F14+(($B$2-Base!$D$29)*((Base!G14-Base!F14)/(Base!$E$29-Base!$D$29))),"")</f>
        <v/>
      </c>
      <c r="H14" s="84" t="str">
        <f>IF(AND($B$2&gt;=Base!$D$29,$B$2&lt;=Base!$E$29),Base!H14+(($B$2-Base!$D$29)*(Base!I14-Base!H14)/(Base!$E$29-Base!$D$29)),"")</f>
        <v/>
      </c>
      <c r="I14" s="85" t="str">
        <f>IF(AND($B$2&gt;=Base!$D$29,$B$2&lt;=Base!$E$29),H14*(1+Base!$K$26),"")</f>
        <v/>
      </c>
    </row>
    <row r="15" spans="1:9" s="39" customFormat="1" ht="26.25" customHeight="1" thickBot="1" x14ac:dyDescent="0.35">
      <c r="A15" s="115" t="s">
        <v>60</v>
      </c>
      <c r="B15" s="99">
        <f>IF((($C$10-Base!$D$35)/2)-$C$12&lt;=0,0,(($C$10-Base!$D$35)/2)-$C$12)</f>
        <v>0</v>
      </c>
      <c r="E15" s="72" t="str">
        <f t="shared" si="2"/>
        <v/>
      </c>
      <c r="F15" s="87" t="str">
        <f>IF($B$2&gt;=Base!$D$30,Base!D15,"")</f>
        <v/>
      </c>
      <c r="G15" s="88" t="str">
        <f>IF($B$2&gt;=Base!$D$30,Base!F15,"")</f>
        <v/>
      </c>
      <c r="H15" s="88" t="str">
        <f>IF($B$2&gt;=Base!$D$30,Base!H15,"")</f>
        <v/>
      </c>
      <c r="I15" s="89" t="str">
        <f>IF($B$2&gt;=Base!$D$30,Base!J15,"")</f>
        <v/>
      </c>
    </row>
    <row r="16" spans="1:9" s="39" customFormat="1" ht="26.25" customHeight="1" thickBot="1" x14ac:dyDescent="0.35">
      <c r="A16" s="76" t="s">
        <v>54</v>
      </c>
      <c r="B16" s="100">
        <f>IF($B$10-$B$11-$B$15=0,0,$B$10-$B$11-$B$15)</f>
        <v>0</v>
      </c>
      <c r="D16" s="67"/>
      <c r="E16" s="70" t="str">
        <f>IF(F16="","","B")</f>
        <v>B</v>
      </c>
      <c r="F16" s="90">
        <f>IF($B$2&lt;=Base!$E$27,Base!D16,"")</f>
        <v>0</v>
      </c>
      <c r="G16" s="91">
        <f>IF($B$2&lt;=Base!$E$27,Base!F16,"")</f>
        <v>200</v>
      </c>
      <c r="H16" s="91">
        <f>IF($B$2&lt;=Base!$E$27,Base!H16,"")</f>
        <v>300</v>
      </c>
      <c r="I16" s="92">
        <f>IF($B$2&lt;=Base!$E$27,Base!J16,"")</f>
        <v>375</v>
      </c>
    </row>
    <row r="17" spans="1:9" s="39" customFormat="1" ht="26.25" customHeight="1" thickBot="1" x14ac:dyDescent="0.35">
      <c r="A17" s="101" t="s">
        <v>55</v>
      </c>
      <c r="B17" s="74">
        <f>$B$10+$B$12+$B$13</f>
        <v>0</v>
      </c>
      <c r="C17" s="78" t="str">
        <f>IF(OR(B3="",B4="",B5="",B6="",B7="",B8="",B9=""),"Attenzione Totale errato, non hai risposto a tutte le domande","")</f>
        <v>Attenzione Totale errato, non hai risposto a tutte le domande</v>
      </c>
      <c r="D17" s="67"/>
      <c r="E17" s="71" t="str">
        <f t="shared" ref="E17:E19" si="3">IF(F17="","","B")</f>
        <v/>
      </c>
      <c r="F17" s="83" t="str">
        <f>IF(AND($B$2&gt;=Base!$D$28,$B$2&lt;=Base!$E$28), IF(AND($B$2&gt;=Base!$C$40,$B$2&lt;=Base!$D$40),($B$2-Base!$F$40)*Base!$F$41*(1-Base!$E$40),IF(AND($B$2&gt;=Base!$C$41,$B$2&lt;=Base!$D$41),($B$2-Base!$F$40)*Base!$F$41*(1-Base!$E$41),IF(AND($B$2&gt;=Base!$C$42,$B$2&lt;=Base!$D$42),($B$2-Base!$F$40)*Base!$F$41*(1-Base!$E$42),($B$2-Base!$F$40)*Base!$F$41*(1-Base!$E$43)))),"")</f>
        <v/>
      </c>
      <c r="G17" s="84" t="str">
        <f>IF(AND($B$2&gt;=Base!$D$28,$B$2&lt;=Base!$E$28),Base!F17+(($B$2-Base!$D$28)*((Base!G17-Base!F17)/(Base!$E$28-Base!$D$28))),"")</f>
        <v/>
      </c>
      <c r="H17" s="84" t="str">
        <f>IF(AND($B$2&gt;=Base!$D$28,$B$2&lt;=Base!$E$28),Base!H17+(($B$2-Base!$D$28)*(Base!I17-Base!H17)/(Base!$E$28-Base!$D$28)),"")</f>
        <v/>
      </c>
      <c r="I17" s="85" t="str">
        <f>IF(AND($B$2&gt;=Base!$D$28,$B$2&lt;=Base!$E$28),H17*(1+Base!$K$26),"")</f>
        <v/>
      </c>
    </row>
    <row r="18" spans="1:9" s="39" customFormat="1" ht="26.25" customHeight="1" x14ac:dyDescent="0.25">
      <c r="A18"/>
      <c r="B18" s="52"/>
      <c r="D18" s="67"/>
      <c r="E18" s="71" t="str">
        <f t="shared" si="3"/>
        <v/>
      </c>
      <c r="F18" s="86" t="str">
        <f>IF(AND($B$2&gt;=Base!$D$29,$B$2&lt;=Base!$E$29),Base!D18+($B$2-Base!$D$29)*((Base!E18-Base!D18)/(Base!$E$29-Base!$D$29)),"")</f>
        <v/>
      </c>
      <c r="G18" s="84" t="str">
        <f>IF(AND($B$2&gt;=Base!$D$29,$B$2&lt;=Base!$E$29),Base!F18+(($B$2-Base!$D$29)*((Base!G18-Base!F18)/(Base!$E$29-Base!$D$29))),"")</f>
        <v/>
      </c>
      <c r="H18" s="84" t="str">
        <f>IF(AND($B$2&gt;=Base!$D$29,$B$2&lt;=Base!$E$29),Base!H18+(($B$2-Base!$D$29)*(Base!I18-Base!H18)/(Base!$E$29-Base!$D$29)),"")</f>
        <v/>
      </c>
      <c r="I18" s="85" t="str">
        <f>IF(AND($B$2&gt;=Base!$D$29,$B$2&lt;=Base!$E$29),H18*(1+Base!$K$26),"")</f>
        <v/>
      </c>
    </row>
    <row r="19" spans="1:9" s="39" customFormat="1" ht="26.25" customHeight="1" thickBot="1" x14ac:dyDescent="0.3">
      <c r="A19" s="1"/>
      <c r="B19" s="52"/>
      <c r="C19" s="67"/>
      <c r="D19" s="67"/>
      <c r="E19" s="72" t="str">
        <f t="shared" si="3"/>
        <v/>
      </c>
      <c r="F19" s="87" t="str">
        <f>IF($B$2&gt;=Base!$D$30,Base!D19,"")</f>
        <v/>
      </c>
      <c r="G19" s="88" t="str">
        <f>IF($B$2&gt;=Base!$D$30,Base!F19,"")</f>
        <v/>
      </c>
      <c r="H19" s="88" t="str">
        <f>IF($B$2&gt;=Base!$D$30,Base!H19,"")</f>
        <v/>
      </c>
      <c r="I19" s="89" t="str">
        <f>IF($B$2&gt;=Base!$D$30,Base!J19,"")</f>
        <v/>
      </c>
    </row>
    <row r="20" spans="1:9" s="39" customFormat="1" ht="26.25" customHeight="1" x14ac:dyDescent="0.25">
      <c r="A20" s="1"/>
      <c r="B20" s="52"/>
      <c r="C20" s="77"/>
      <c r="D20" s="67"/>
      <c r="E20" s="70" t="str">
        <f>IF(F20="","","C")</f>
        <v>C</v>
      </c>
      <c r="F20" s="90">
        <f>IF($B$2&lt;=Base!$E$27,Base!D20,"")</f>
        <v>0</v>
      </c>
      <c r="G20" s="91">
        <f>IF($B$2&lt;=Base!$E$27,Base!F20,"")</f>
        <v>200</v>
      </c>
      <c r="H20" s="91">
        <f>IF($B$2&lt;=Base!$E$27,Base!H20,"")</f>
        <v>300</v>
      </c>
      <c r="I20" s="92">
        <f>IF($B$2&lt;=Base!$E$27,Base!J20,"")</f>
        <v>375</v>
      </c>
    </row>
    <row r="21" spans="1:9" s="39" customFormat="1" ht="26.25" customHeight="1" thickBot="1" x14ac:dyDescent="0.3">
      <c r="A21" s="1"/>
      <c r="B21" s="52"/>
      <c r="E21" s="71" t="str">
        <f t="shared" ref="E21:E23" si="4">IF(F21="","","C")</f>
        <v/>
      </c>
      <c r="F21" s="83" t="str">
        <f>IF(AND($B$2&gt;=Base!$D$28,$B$2&lt;=Base!$E$28), IF(AND($B$2&gt;=Base!$C$40,$B$2&lt;=Base!$D$40),($B$2-Base!$F$40)*Base!$F$41*(1-Base!$E$40),IF(AND($B$2&gt;=Base!$C$41,$B$2&lt;=Base!$D$41),($B$2-Base!$F$40)*Base!$F$41*(1-Base!$E$41),IF(AND($B$2&gt;=Base!$C$42,$B$2&lt;=Base!$D$42),($B$2-Base!$F$40)*Base!$F$41*(1-Base!$E$42),($B$2-Base!$F$40)*Base!$F$41*(1-Base!$E$43)))),"")</f>
        <v/>
      </c>
      <c r="G21" s="84" t="str">
        <f>IF(AND($B$2&gt;=Base!$D$28,$B$2&lt;=Base!$E$28),Base!F21+(($B$2-Base!$D$28)*((Base!G21-Base!F21)/(Base!$E$28-Base!$D$28))),"")</f>
        <v/>
      </c>
      <c r="H21" s="84" t="str">
        <f>IF(AND($B$2&gt;=Base!$D$28,$B$2&lt;=Base!$E$28),Base!H21+(($B$2-Base!$D$28)*(Base!I21-Base!H21)/(Base!$E$28-Base!$D$28)),"")</f>
        <v/>
      </c>
      <c r="I21" s="85" t="str">
        <f>IF(AND($B$2&gt;=Base!$D$28,$B$2&lt;=Base!$E$28),H21*(1+Base!$K$26),"")</f>
        <v/>
      </c>
    </row>
    <row r="22" spans="1:9" s="39" customFormat="1" ht="26.25" customHeight="1" x14ac:dyDescent="0.25">
      <c r="A22"/>
      <c r="B22" s="52" t="s">
        <v>9</v>
      </c>
      <c r="E22" s="71" t="str">
        <f t="shared" si="4"/>
        <v/>
      </c>
      <c r="F22" s="86" t="str">
        <f>IF(AND($B$2&gt;=Base!$D$29,$B$2&lt;=Base!$E$29),Base!D22+($B$2-Base!$D$29)*((Base!E22-Base!D22)/(Base!$E$29-Base!$D$29)),"")</f>
        <v/>
      </c>
      <c r="G22" s="84" t="str">
        <f>IF(AND($B$2&gt;=Base!$D$29,$B$2&lt;=Base!$E$29),Base!F22+(($B$2-Base!$D$29)*((Base!G22-Base!F22)/(Base!$E$29-Base!$D$29))),"")</f>
        <v/>
      </c>
      <c r="H22" s="84" t="str">
        <f>IF(AND($B$2&gt;=Base!$D$29,$B$2&lt;=Base!$E$29),Base!H22+(($B$2-Base!$D$29)*(Base!I22-Base!H22)/(Base!$E$29-Base!$D$29)),"")</f>
        <v/>
      </c>
      <c r="I22" s="85" t="str">
        <f>IF(AND($B$2&gt;=Base!$D$29,$B$2&lt;=Base!$E$29),H22*(1+Base!$K$26),"")</f>
        <v/>
      </c>
    </row>
    <row r="23" spans="1:9" s="39" customFormat="1" ht="26.25" customHeight="1" thickBot="1" x14ac:dyDescent="0.3">
      <c r="A23" s="1"/>
      <c r="B23" s="52"/>
      <c r="E23" s="72" t="str">
        <f t="shared" si="4"/>
        <v/>
      </c>
      <c r="F23" s="93" t="str">
        <f>IF($B$2&gt;=Base!$D$30,Base!D23,"")</f>
        <v/>
      </c>
      <c r="G23" s="94" t="str">
        <f>IF($B$2&gt;=Base!$D$30,Base!F23,"")</f>
        <v/>
      </c>
      <c r="H23" s="94" t="str">
        <f>IF($B$2&gt;=Base!$D$30,Base!H23,"")</f>
        <v/>
      </c>
      <c r="I23" s="95" t="str">
        <f>IF($B$2&gt;=Base!$D$30,Base!J23,"")</f>
        <v/>
      </c>
    </row>
    <row r="25" spans="1:9" x14ac:dyDescent="0.25">
      <c r="D25" s="67"/>
    </row>
    <row r="26" spans="1:9" x14ac:dyDescent="0.25">
      <c r="D26" s="67"/>
    </row>
    <row r="28" spans="1:9" s="39" customFormat="1" x14ac:dyDescent="0.25">
      <c r="A28" s="1"/>
      <c r="B28" s="52"/>
    </row>
  </sheetData>
  <sheetProtection algorithmName="SHA-512" hashValue="Ll1TXIhQrEZjca/L1aAJ4qoHttC+wqt5yt8mFfsCpfPDxOGgZVfIe5QLltMoOz39M9gfPJMVZLXd7FrEvl1gvQ==" saltValue="6eqJMFM3KFfp1x6dE3SoGg==" spinCount="100000" sheet="1" objects="1" scenarios="1"/>
  <mergeCells count="1">
    <mergeCell ref="A1:B1"/>
  </mergeCells>
  <conditionalFormatting sqref="C17">
    <cfRule type="notContainsBlanks" dxfId="17" priority="14">
      <formula>LEN(TRIM(C17))&gt;0</formula>
    </cfRule>
  </conditionalFormatting>
  <conditionalFormatting sqref="B16">
    <cfRule type="cellIs" dxfId="16" priority="9" operator="lessThan">
      <formula>0</formula>
    </cfRule>
  </conditionalFormatting>
  <conditionalFormatting sqref="B2:B9">
    <cfRule type="notContainsBlanks" dxfId="15" priority="6">
      <formula>LEN(TRIM(B2))&gt;0</formula>
    </cfRule>
  </conditionalFormatting>
  <conditionalFormatting sqref="B12:B16">
    <cfRule type="expression" dxfId="14" priority="19">
      <formula>$C$17&lt;&gt;""</formula>
    </cfRule>
  </conditionalFormatting>
  <conditionalFormatting sqref="B10">
    <cfRule type="expression" dxfId="13" priority="2">
      <formula>$A$21&lt;&gt;""</formula>
    </cfRule>
  </conditionalFormatting>
  <conditionalFormatting sqref="B11">
    <cfRule type="expression" dxfId="12" priority="1">
      <formula>$A$21&lt;&gt;""</formula>
    </cfRule>
  </conditionalFormatting>
  <pageMargins left="0.38" right="0.14000000000000001" top="0.75" bottom="0.75"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Azzera" altText="Se vuoi cancellare i dati pecedentemente inseriti clicca sul pulsante">
                <anchor moveWithCells="1" sizeWithCells="1">
                  <from>
                    <xdr:col>2</xdr:col>
                    <xdr:colOff>257175</xdr:colOff>
                    <xdr:row>0</xdr:row>
                    <xdr:rowOff>104775</xdr:rowOff>
                  </from>
                  <to>
                    <xdr:col>2</xdr:col>
                    <xdr:colOff>1733550</xdr:colOff>
                    <xdr:row>0</xdr:row>
                    <xdr:rowOff>781050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Base!$A$46:$A$47</xm:f>
          </x14:formula1>
          <xm:sqref>B4:B9</xm:sqref>
        </x14:dataValidation>
        <x14:dataValidation type="list" allowBlank="1" showInputMessage="1" showErrorMessage="1" xr:uid="{00000000-0002-0000-0000-000001000000}">
          <x14:formula1>
            <xm:f>Base!$A$26:$A$30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0070C0"/>
    <pageSetUpPr fitToPage="1"/>
  </sheetPr>
  <dimension ref="A1:K47"/>
  <sheetViews>
    <sheetView topLeftCell="A16" zoomScaleNormal="100" workbookViewId="0">
      <selection activeCell="B44" sqref="B44"/>
    </sheetView>
  </sheetViews>
  <sheetFormatPr defaultRowHeight="15" x14ac:dyDescent="0.25"/>
  <cols>
    <col min="1" max="1" width="16.140625" style="1" customWidth="1"/>
    <col min="2" max="2" width="52.5703125" style="1" customWidth="1"/>
    <col min="3" max="3" width="18.42578125" style="1" bestFit="1" customWidth="1"/>
    <col min="4" max="5" width="11.42578125" style="1" bestFit="1" customWidth="1"/>
    <col min="6" max="9" width="11" style="1" bestFit="1" customWidth="1"/>
    <col min="10" max="10" width="11.140625" style="1" customWidth="1"/>
    <col min="11" max="11" width="14" style="1" customWidth="1"/>
    <col min="12" max="16384" width="9.140625" style="1"/>
  </cols>
  <sheetData>
    <row r="1" spans="1:11" ht="23.25" customHeight="1" thickBot="1" x14ac:dyDescent="0.3">
      <c r="A1" s="198"/>
      <c r="B1" s="199"/>
      <c r="C1" s="202" t="s">
        <v>0</v>
      </c>
      <c r="D1" s="205" t="s">
        <v>10</v>
      </c>
      <c r="E1" s="205"/>
      <c r="F1" s="205"/>
      <c r="G1" s="205"/>
      <c r="H1" s="205"/>
      <c r="I1" s="205"/>
      <c r="J1" s="205"/>
      <c r="K1" s="206"/>
    </row>
    <row r="2" spans="1:11" ht="33.75" customHeight="1" thickBot="1" x14ac:dyDescent="0.3">
      <c r="A2" s="198"/>
      <c r="B2" s="199"/>
      <c r="C2" s="203"/>
      <c r="D2" s="207" t="s">
        <v>22</v>
      </c>
      <c r="E2" s="208"/>
      <c r="F2" s="209" t="s">
        <v>23</v>
      </c>
      <c r="G2" s="208"/>
      <c r="H2" s="209" t="s">
        <v>24</v>
      </c>
      <c r="I2" s="208"/>
      <c r="J2" s="209" t="s">
        <v>25</v>
      </c>
      <c r="K2" s="208"/>
    </row>
    <row r="3" spans="1:11" ht="15.75" thickBot="1" x14ac:dyDescent="0.3">
      <c r="A3" s="200"/>
      <c r="B3" s="201"/>
      <c r="C3" s="204"/>
      <c r="D3" s="2" t="s">
        <v>11</v>
      </c>
      <c r="E3" s="2" t="s">
        <v>12</v>
      </c>
      <c r="F3" s="2" t="s">
        <v>11</v>
      </c>
      <c r="G3" s="2" t="s">
        <v>12</v>
      </c>
      <c r="H3" s="2" t="s">
        <v>11</v>
      </c>
      <c r="I3" s="2" t="s">
        <v>12</v>
      </c>
      <c r="J3" s="2" t="s">
        <v>11</v>
      </c>
      <c r="K3" s="2" t="s">
        <v>12</v>
      </c>
    </row>
    <row r="4" spans="1:11" x14ac:dyDescent="0.25">
      <c r="A4" s="184" t="s">
        <v>1</v>
      </c>
      <c r="B4" s="187" t="s">
        <v>2</v>
      </c>
      <c r="C4" s="3" t="str">
        <f>"fino a "&amp;$E$27</f>
        <v>fino a 22000</v>
      </c>
      <c r="D4" s="190">
        <v>0</v>
      </c>
      <c r="E4" s="191"/>
      <c r="F4" s="190">
        <v>200</v>
      </c>
      <c r="G4" s="191"/>
      <c r="H4" s="190">
        <v>300</v>
      </c>
      <c r="I4" s="191"/>
      <c r="J4" s="192">
        <f t="shared" ref="J4:J23" si="0">H4*(1+$K$26)</f>
        <v>375</v>
      </c>
      <c r="K4" s="193"/>
    </row>
    <row r="5" spans="1:11" x14ac:dyDescent="0.25">
      <c r="A5" s="185"/>
      <c r="B5" s="188"/>
      <c r="C5" s="4" t="str">
        <f>"da "&amp;$D$28&amp;" a "&amp;$E$28</f>
        <v>da 22000,01 a 30000</v>
      </c>
      <c r="D5" s="5">
        <v>0</v>
      </c>
      <c r="E5" s="5">
        <v>1071</v>
      </c>
      <c r="F5" s="5">
        <v>200</v>
      </c>
      <c r="G5" s="5">
        <v>1506.5</v>
      </c>
      <c r="H5" s="5">
        <v>300</v>
      </c>
      <c r="I5" s="5">
        <v>1606.5</v>
      </c>
      <c r="J5" s="6">
        <f t="shared" si="0"/>
        <v>375</v>
      </c>
      <c r="K5" s="6">
        <f>I5*(1+$K$26)</f>
        <v>2008.125</v>
      </c>
    </row>
    <row r="6" spans="1:11" ht="15.75" thickBot="1" x14ac:dyDescent="0.3">
      <c r="A6" s="185"/>
      <c r="B6" s="188"/>
      <c r="C6" s="4" t="str">
        <f>"da "&amp;$D$29&amp;" a "&amp;$E$29</f>
        <v>da 30000,01 a 55000</v>
      </c>
      <c r="D6" s="5">
        <v>1071.01</v>
      </c>
      <c r="E6" s="5">
        <v>3052</v>
      </c>
      <c r="F6" s="5">
        <v>1506.51</v>
      </c>
      <c r="G6" s="5">
        <v>3252</v>
      </c>
      <c r="H6" s="5">
        <v>1606.51</v>
      </c>
      <c r="I6" s="5">
        <v>3452</v>
      </c>
      <c r="J6" s="6">
        <f t="shared" si="0"/>
        <v>2008.1375</v>
      </c>
      <c r="K6" s="6">
        <f>I6*(1+$K$26)</f>
        <v>4315</v>
      </c>
    </row>
    <row r="7" spans="1:11" ht="15.75" thickBot="1" x14ac:dyDescent="0.3">
      <c r="A7" s="186"/>
      <c r="B7" s="189"/>
      <c r="C7" s="7" t="str">
        <f>"oltre "&amp;$E$29</f>
        <v>oltre 55000</v>
      </c>
      <c r="D7" s="194">
        <v>3052</v>
      </c>
      <c r="E7" s="195"/>
      <c r="F7" s="194">
        <v>3252</v>
      </c>
      <c r="G7" s="195"/>
      <c r="H7" s="194">
        <v>3452</v>
      </c>
      <c r="I7" s="195"/>
      <c r="J7" s="196">
        <f t="shared" si="0"/>
        <v>4315</v>
      </c>
      <c r="K7" s="197"/>
    </row>
    <row r="8" spans="1:11" ht="15.75" thickTop="1" x14ac:dyDescent="0.25">
      <c r="A8" s="170" t="s">
        <v>3</v>
      </c>
      <c r="B8" s="173" t="s">
        <v>4</v>
      </c>
      <c r="C8" s="8" t="str">
        <f>"fino a "&amp;$E$27</f>
        <v>fino a 22000</v>
      </c>
      <c r="D8" s="176">
        <v>0</v>
      </c>
      <c r="E8" s="177"/>
      <c r="F8" s="176">
        <v>200</v>
      </c>
      <c r="G8" s="177"/>
      <c r="H8" s="176">
        <v>300</v>
      </c>
      <c r="I8" s="177"/>
      <c r="J8" s="178">
        <f t="shared" si="0"/>
        <v>375</v>
      </c>
      <c r="K8" s="179"/>
    </row>
    <row r="9" spans="1:11" x14ac:dyDescent="0.25">
      <c r="A9" s="171"/>
      <c r="B9" s="174"/>
      <c r="C9" s="9" t="str">
        <f>"da "&amp;$D$28&amp;" a "&amp;$E$28</f>
        <v>da 22000,01 a 30000</v>
      </c>
      <c r="D9" s="10">
        <v>0</v>
      </c>
      <c r="E9" s="10">
        <v>1071</v>
      </c>
      <c r="F9" s="10">
        <v>200</v>
      </c>
      <c r="G9" s="10">
        <v>1506.5</v>
      </c>
      <c r="H9" s="10">
        <v>300</v>
      </c>
      <c r="I9" s="10">
        <v>1606.5</v>
      </c>
      <c r="J9" s="11">
        <f t="shared" si="0"/>
        <v>375</v>
      </c>
      <c r="K9" s="11">
        <f>I9*(1+$K$26)</f>
        <v>2008.125</v>
      </c>
    </row>
    <row r="10" spans="1:11" x14ac:dyDescent="0.25">
      <c r="A10" s="171"/>
      <c r="B10" s="174"/>
      <c r="C10" s="9" t="str">
        <f>"da "&amp;$D$29&amp;" a "&amp;$E$29</f>
        <v>da 30000,01 a 55000</v>
      </c>
      <c r="D10" s="10">
        <v>1071.01</v>
      </c>
      <c r="E10" s="10">
        <v>2021</v>
      </c>
      <c r="F10" s="10">
        <v>1506.51</v>
      </c>
      <c r="G10" s="10">
        <v>2221</v>
      </c>
      <c r="H10" s="10">
        <v>1606.51</v>
      </c>
      <c r="I10" s="10">
        <v>2421</v>
      </c>
      <c r="J10" s="11">
        <f t="shared" si="0"/>
        <v>2008.1375</v>
      </c>
      <c r="K10" s="11">
        <f>I10*(1+$K$26)</f>
        <v>3026.25</v>
      </c>
    </row>
    <row r="11" spans="1:11" ht="15.75" thickBot="1" x14ac:dyDescent="0.3">
      <c r="A11" s="172"/>
      <c r="B11" s="175"/>
      <c r="C11" s="12" t="str">
        <f>"oltre "&amp;$E$29</f>
        <v>oltre 55000</v>
      </c>
      <c r="D11" s="180">
        <v>2021</v>
      </c>
      <c r="E11" s="181"/>
      <c r="F11" s="180">
        <v>2221</v>
      </c>
      <c r="G11" s="181"/>
      <c r="H11" s="180">
        <v>2421</v>
      </c>
      <c r="I11" s="181"/>
      <c r="J11" s="182">
        <f t="shared" si="0"/>
        <v>3026.25</v>
      </c>
      <c r="K11" s="183"/>
    </row>
    <row r="12" spans="1:11" ht="15.75" thickTop="1" x14ac:dyDescent="0.25">
      <c r="A12" s="156" t="s">
        <v>5</v>
      </c>
      <c r="B12" s="159" t="s">
        <v>13</v>
      </c>
      <c r="C12" s="13" t="str">
        <f>"fino a "&amp;$E$27</f>
        <v>fino a 22000</v>
      </c>
      <c r="D12" s="162">
        <v>0</v>
      </c>
      <c r="E12" s="163"/>
      <c r="F12" s="162">
        <v>200</v>
      </c>
      <c r="G12" s="163"/>
      <c r="H12" s="162">
        <v>300</v>
      </c>
      <c r="I12" s="163"/>
      <c r="J12" s="164">
        <f t="shared" si="0"/>
        <v>375</v>
      </c>
      <c r="K12" s="165"/>
    </row>
    <row r="13" spans="1:11" x14ac:dyDescent="0.25">
      <c r="A13" s="157"/>
      <c r="B13" s="160"/>
      <c r="C13" s="14" t="str">
        <f>"da "&amp;$D$28&amp;" a "&amp;$E$28</f>
        <v>da 22000,01 a 30000</v>
      </c>
      <c r="D13" s="15">
        <v>0</v>
      </c>
      <c r="E13" s="15">
        <v>1071</v>
      </c>
      <c r="F13" s="15">
        <v>200</v>
      </c>
      <c r="G13" s="15">
        <v>1506.5</v>
      </c>
      <c r="H13" s="15">
        <v>300</v>
      </c>
      <c r="I13" s="15">
        <v>1606.5</v>
      </c>
      <c r="J13" s="16">
        <f t="shared" si="0"/>
        <v>375</v>
      </c>
      <c r="K13" s="16">
        <f>I13*(1+$K$26)</f>
        <v>2008.125</v>
      </c>
    </row>
    <row r="14" spans="1:11" x14ac:dyDescent="0.25">
      <c r="A14" s="157"/>
      <c r="B14" s="160"/>
      <c r="C14" s="14" t="str">
        <f>"da "&amp;$D$29&amp;" a "&amp;$E$29</f>
        <v>da 30000,01 a 55000</v>
      </c>
      <c r="D14" s="15">
        <v>1071.01</v>
      </c>
      <c r="E14" s="15">
        <v>1713</v>
      </c>
      <c r="F14" s="15">
        <v>1506.51</v>
      </c>
      <c r="G14" s="15">
        <v>1913</v>
      </c>
      <c r="H14" s="15">
        <v>1606.51</v>
      </c>
      <c r="I14" s="15">
        <v>2113</v>
      </c>
      <c r="J14" s="16">
        <f t="shared" si="0"/>
        <v>2008.1375</v>
      </c>
      <c r="K14" s="16">
        <f>I14*(1+$K$26)</f>
        <v>2641.25</v>
      </c>
    </row>
    <row r="15" spans="1:11" ht="15.75" thickBot="1" x14ac:dyDescent="0.3">
      <c r="A15" s="158"/>
      <c r="B15" s="161"/>
      <c r="C15" s="17" t="str">
        <f>"oltre "&amp;$E$29</f>
        <v>oltre 55000</v>
      </c>
      <c r="D15" s="166">
        <v>1713</v>
      </c>
      <c r="E15" s="167"/>
      <c r="F15" s="166">
        <v>1913</v>
      </c>
      <c r="G15" s="167"/>
      <c r="H15" s="166">
        <v>2113</v>
      </c>
      <c r="I15" s="167"/>
      <c r="J15" s="168">
        <f t="shared" si="0"/>
        <v>2641.25</v>
      </c>
      <c r="K15" s="169"/>
    </row>
    <row r="16" spans="1:11" ht="15.75" thickTop="1" x14ac:dyDescent="0.25">
      <c r="A16" s="142" t="s">
        <v>6</v>
      </c>
      <c r="B16" s="145" t="s">
        <v>14</v>
      </c>
      <c r="C16" s="18" t="str">
        <f>"fino a "&amp;$E$27</f>
        <v>fino a 22000</v>
      </c>
      <c r="D16" s="148">
        <v>0</v>
      </c>
      <c r="E16" s="149"/>
      <c r="F16" s="148">
        <v>200</v>
      </c>
      <c r="G16" s="149"/>
      <c r="H16" s="148">
        <v>300</v>
      </c>
      <c r="I16" s="149"/>
      <c r="J16" s="150">
        <f t="shared" si="0"/>
        <v>375</v>
      </c>
      <c r="K16" s="151"/>
    </row>
    <row r="17" spans="1:11" x14ac:dyDescent="0.25">
      <c r="A17" s="143"/>
      <c r="B17" s="146"/>
      <c r="C17" s="19" t="str">
        <f>"da "&amp;$D$28&amp;" a "&amp;$E$28</f>
        <v>da 22000,01 a 30000</v>
      </c>
      <c r="D17" s="20">
        <v>0</v>
      </c>
      <c r="E17" s="20">
        <v>1071</v>
      </c>
      <c r="F17" s="20">
        <v>200</v>
      </c>
      <c r="G17" s="20">
        <v>1506.5</v>
      </c>
      <c r="H17" s="20">
        <v>300</v>
      </c>
      <c r="I17" s="20">
        <v>1606.5</v>
      </c>
      <c r="J17" s="21">
        <f t="shared" si="0"/>
        <v>375</v>
      </c>
      <c r="K17" s="21">
        <f>I17*(1+$K$26)</f>
        <v>2008.125</v>
      </c>
    </row>
    <row r="18" spans="1:11" x14ac:dyDescent="0.25">
      <c r="A18" s="143"/>
      <c r="B18" s="146"/>
      <c r="C18" s="19" t="str">
        <f>"da "&amp;$D$29&amp;" a "&amp;$E$29</f>
        <v>da 30000,01 a 55000</v>
      </c>
      <c r="D18" s="20">
        <v>1071.01</v>
      </c>
      <c r="E18" s="20">
        <v>1713</v>
      </c>
      <c r="F18" s="20">
        <v>1506.51</v>
      </c>
      <c r="G18" s="20">
        <v>1913</v>
      </c>
      <c r="H18" s="20">
        <v>1606.51</v>
      </c>
      <c r="I18" s="20">
        <v>2113</v>
      </c>
      <c r="J18" s="21">
        <f t="shared" si="0"/>
        <v>2008.1375</v>
      </c>
      <c r="K18" s="21">
        <f>I18*(1+$K$26)</f>
        <v>2641.25</v>
      </c>
    </row>
    <row r="19" spans="1:11" ht="15.75" thickBot="1" x14ac:dyDescent="0.3">
      <c r="A19" s="144"/>
      <c r="B19" s="147"/>
      <c r="C19" s="22" t="str">
        <f>"oltre "&amp;$E$29</f>
        <v>oltre 55000</v>
      </c>
      <c r="D19" s="152">
        <v>1713</v>
      </c>
      <c r="E19" s="153"/>
      <c r="F19" s="152">
        <v>1913</v>
      </c>
      <c r="G19" s="153"/>
      <c r="H19" s="152">
        <v>2113</v>
      </c>
      <c r="I19" s="153"/>
      <c r="J19" s="154">
        <f t="shared" si="0"/>
        <v>2641.25</v>
      </c>
      <c r="K19" s="155"/>
    </row>
    <row r="20" spans="1:11" ht="15.75" thickTop="1" x14ac:dyDescent="0.25">
      <c r="A20" s="130" t="s">
        <v>7</v>
      </c>
      <c r="B20" s="132" t="s">
        <v>8</v>
      </c>
      <c r="C20" s="23" t="str">
        <f>"fino a "&amp;$E$27</f>
        <v>fino a 22000</v>
      </c>
      <c r="D20" s="134">
        <v>0</v>
      </c>
      <c r="E20" s="135"/>
      <c r="F20" s="134">
        <v>200</v>
      </c>
      <c r="G20" s="135"/>
      <c r="H20" s="134">
        <v>300</v>
      </c>
      <c r="I20" s="135"/>
      <c r="J20" s="136">
        <f t="shared" si="0"/>
        <v>375</v>
      </c>
      <c r="K20" s="137"/>
    </row>
    <row r="21" spans="1:11" x14ac:dyDescent="0.25">
      <c r="A21" s="130"/>
      <c r="B21" s="132"/>
      <c r="C21" s="24" t="str">
        <f>"da "&amp;$D$28&amp;" a "&amp;$E$28</f>
        <v>da 22000,01 a 30000</v>
      </c>
      <c r="D21" s="25">
        <v>0</v>
      </c>
      <c r="E21" s="25">
        <v>1071</v>
      </c>
      <c r="F21" s="25">
        <v>200</v>
      </c>
      <c r="G21" s="25">
        <v>1506.5</v>
      </c>
      <c r="H21" s="25">
        <v>300</v>
      </c>
      <c r="I21" s="25">
        <v>1606.5</v>
      </c>
      <c r="J21" s="26">
        <f t="shared" si="0"/>
        <v>375</v>
      </c>
      <c r="K21" s="26">
        <f>I21*(1+$K$26)</f>
        <v>2008.125</v>
      </c>
    </row>
    <row r="22" spans="1:11" x14ac:dyDescent="0.25">
      <c r="A22" s="130"/>
      <c r="B22" s="132"/>
      <c r="C22" s="24" t="str">
        <f>"da "&amp;$D$29&amp;" a "&amp;$E$29</f>
        <v>da 30000,01 a 55000</v>
      </c>
      <c r="D22" s="25">
        <v>1071.01</v>
      </c>
      <c r="E22" s="25">
        <v>1402</v>
      </c>
      <c r="F22" s="25">
        <v>1506.51</v>
      </c>
      <c r="G22" s="25">
        <v>1602</v>
      </c>
      <c r="H22" s="25">
        <v>1606.51</v>
      </c>
      <c r="I22" s="25">
        <v>1802</v>
      </c>
      <c r="J22" s="26">
        <f t="shared" si="0"/>
        <v>2008.1375</v>
      </c>
      <c r="K22" s="26">
        <f>I22*(1+$K$26)</f>
        <v>2252.5</v>
      </c>
    </row>
    <row r="23" spans="1:11" ht="15.75" thickBot="1" x14ac:dyDescent="0.3">
      <c r="A23" s="131"/>
      <c r="B23" s="133"/>
      <c r="C23" s="27" t="str">
        <f>"oltre "&amp;$E$29</f>
        <v>oltre 55000</v>
      </c>
      <c r="D23" s="138">
        <v>1402</v>
      </c>
      <c r="E23" s="139"/>
      <c r="F23" s="138">
        <v>1602</v>
      </c>
      <c r="G23" s="139"/>
      <c r="H23" s="138">
        <v>1802</v>
      </c>
      <c r="I23" s="139"/>
      <c r="J23" s="140">
        <f t="shared" si="0"/>
        <v>2252.5</v>
      </c>
      <c r="K23" s="141"/>
    </row>
    <row r="24" spans="1:11" ht="15.75" thickBot="1" x14ac:dyDescent="0.3"/>
    <row r="25" spans="1:11" ht="16.5" thickBot="1" x14ac:dyDescent="0.3">
      <c r="A25" s="42" t="s">
        <v>15</v>
      </c>
      <c r="C25" s="125" t="s">
        <v>16</v>
      </c>
      <c r="D25" s="126"/>
      <c r="E25" s="127"/>
      <c r="J25" s="128" t="s">
        <v>17</v>
      </c>
      <c r="K25" s="129"/>
    </row>
    <row r="26" spans="1:11" ht="23.25" thickBot="1" x14ac:dyDescent="0.3">
      <c r="A26" s="40" t="s">
        <v>1</v>
      </c>
      <c r="C26" s="28" t="s">
        <v>18</v>
      </c>
      <c r="D26" s="29" t="s">
        <v>19</v>
      </c>
      <c r="E26" s="30" t="s">
        <v>12</v>
      </c>
      <c r="J26" s="31" t="s">
        <v>20</v>
      </c>
      <c r="K26" s="32">
        <v>0.25</v>
      </c>
    </row>
    <row r="27" spans="1:11" ht="15.75" x14ac:dyDescent="0.25">
      <c r="A27" s="41" t="s">
        <v>3</v>
      </c>
      <c r="C27" s="33">
        <v>1</v>
      </c>
      <c r="D27" s="34">
        <v>0</v>
      </c>
      <c r="E27" s="35">
        <v>22000</v>
      </c>
    </row>
    <row r="28" spans="1:11" ht="15.75" x14ac:dyDescent="0.25">
      <c r="A28" s="41" t="s">
        <v>5</v>
      </c>
      <c r="C28" s="33">
        <v>2</v>
      </c>
      <c r="D28" s="34">
        <v>22000.01</v>
      </c>
      <c r="E28" s="35">
        <v>30000</v>
      </c>
    </row>
    <row r="29" spans="1:11" ht="15.75" x14ac:dyDescent="0.25">
      <c r="A29" s="41" t="s">
        <v>6</v>
      </c>
      <c r="C29" s="33">
        <v>3</v>
      </c>
      <c r="D29" s="34">
        <v>30000.01</v>
      </c>
      <c r="E29" s="35">
        <v>55000</v>
      </c>
    </row>
    <row r="30" spans="1:11" ht="16.5" thickBot="1" x14ac:dyDescent="0.3">
      <c r="A30" s="43" t="s">
        <v>7</v>
      </c>
      <c r="C30" s="36">
        <v>4</v>
      </c>
      <c r="D30" s="37">
        <v>55000.01</v>
      </c>
      <c r="E30" s="38" t="s">
        <v>21</v>
      </c>
    </row>
    <row r="31" spans="1:11" x14ac:dyDescent="0.25">
      <c r="A31" s="66"/>
    </row>
    <row r="32" spans="1:11" ht="15.75" thickBot="1" x14ac:dyDescent="0.3"/>
    <row r="33" spans="1:7" x14ac:dyDescent="0.25">
      <c r="C33" s="44" t="s">
        <v>38</v>
      </c>
      <c r="D33" s="45">
        <v>176</v>
      </c>
      <c r="F33" s="54" t="s">
        <v>43</v>
      </c>
      <c r="G33" s="55">
        <v>500</v>
      </c>
    </row>
    <row r="34" spans="1:7" ht="15.75" thickBot="1" x14ac:dyDescent="0.3">
      <c r="C34" s="46" t="s">
        <v>39</v>
      </c>
      <c r="D34" s="47">
        <v>16</v>
      </c>
      <c r="F34" s="57" t="s">
        <v>42</v>
      </c>
      <c r="G34" s="56">
        <v>230</v>
      </c>
    </row>
    <row r="35" spans="1:7" ht="15.75" thickBot="1" x14ac:dyDescent="0.3">
      <c r="A35" s="1" t="s">
        <v>26</v>
      </c>
      <c r="C35" s="48" t="s">
        <v>40</v>
      </c>
      <c r="D35" s="49">
        <v>150</v>
      </c>
    </row>
    <row r="36" spans="1:7" ht="15.75" thickBot="1" x14ac:dyDescent="0.3">
      <c r="A36" s="1" t="s">
        <v>27</v>
      </c>
      <c r="C36" s="50" t="s">
        <v>41</v>
      </c>
      <c r="D36" s="51">
        <f>SUM(D33:D35)</f>
        <v>342</v>
      </c>
    </row>
    <row r="37" spans="1:7" x14ac:dyDescent="0.25">
      <c r="A37" s="1" t="s">
        <v>28</v>
      </c>
    </row>
    <row r="38" spans="1:7" x14ac:dyDescent="0.25">
      <c r="A38" s="1" t="s">
        <v>32</v>
      </c>
    </row>
    <row r="39" spans="1:7" x14ac:dyDescent="0.25">
      <c r="A39" s="1" t="s">
        <v>33</v>
      </c>
      <c r="C39" s="58" t="s">
        <v>50</v>
      </c>
      <c r="D39" s="58" t="s">
        <v>51</v>
      </c>
      <c r="E39" s="59" t="s">
        <v>52</v>
      </c>
      <c r="F39" s="58" t="s">
        <v>53</v>
      </c>
    </row>
    <row r="40" spans="1:7" x14ac:dyDescent="0.25">
      <c r="A40" s="1" t="s">
        <v>34</v>
      </c>
      <c r="C40" s="60">
        <v>22000.01</v>
      </c>
      <c r="D40" s="61">
        <v>24000</v>
      </c>
      <c r="E40" s="62">
        <v>0.8</v>
      </c>
      <c r="F40" s="60">
        <v>13000.01</v>
      </c>
    </row>
    <row r="41" spans="1:7" x14ac:dyDescent="0.25">
      <c r="A41" s="1" t="s">
        <v>35</v>
      </c>
      <c r="C41" s="60">
        <v>24000.01</v>
      </c>
      <c r="D41" s="63">
        <v>26000</v>
      </c>
      <c r="E41" s="62">
        <v>0.5</v>
      </c>
      <c r="F41" s="64">
        <v>7.0000000000000007E-2</v>
      </c>
    </row>
    <row r="42" spans="1:7" x14ac:dyDescent="0.25">
      <c r="A42" s="1" t="s">
        <v>36</v>
      </c>
      <c r="C42" s="60">
        <v>26000.01</v>
      </c>
      <c r="D42" s="61">
        <v>28000</v>
      </c>
      <c r="E42" s="62">
        <v>0.25</v>
      </c>
      <c r="F42" s="65"/>
    </row>
    <row r="43" spans="1:7" x14ac:dyDescent="0.25">
      <c r="A43" s="1" t="s">
        <v>37</v>
      </c>
      <c r="C43" s="60">
        <v>28000.01</v>
      </c>
      <c r="D43" s="61">
        <v>30000</v>
      </c>
      <c r="E43" s="62">
        <v>0.1</v>
      </c>
      <c r="F43" s="65"/>
    </row>
    <row r="45" spans="1:7" x14ac:dyDescent="0.25">
      <c r="A45" s="1" t="s">
        <v>29</v>
      </c>
    </row>
    <row r="46" spans="1:7" x14ac:dyDescent="0.25">
      <c r="A46" s="1" t="s">
        <v>30</v>
      </c>
    </row>
    <row r="47" spans="1:7" x14ac:dyDescent="0.25">
      <c r="A47" s="1" t="s">
        <v>31</v>
      </c>
    </row>
  </sheetData>
  <sheetProtection algorithmName="SHA-512" hashValue="RVfLLE93S3tPznc3tDDU018klqIwx/lhclnhTx9/uMKDVBxseFrqdV8BLJYChQWL+cSClnIqaYt/TRCY6zsWDg==" saltValue="SDlRr/Haznb3v3wD81Wyug==" spinCount="100000" sheet="1" objects="1" scenarios="1"/>
  <mergeCells count="59">
    <mergeCell ref="A1:B3"/>
    <mergeCell ref="C1:C3"/>
    <mergeCell ref="D1:K1"/>
    <mergeCell ref="D2:E2"/>
    <mergeCell ref="F2:G2"/>
    <mergeCell ref="H2:I2"/>
    <mergeCell ref="J2:K2"/>
    <mergeCell ref="J4:K4"/>
    <mergeCell ref="D7:E7"/>
    <mergeCell ref="F7:G7"/>
    <mergeCell ref="H7:I7"/>
    <mergeCell ref="J7:K7"/>
    <mergeCell ref="A4:A7"/>
    <mergeCell ref="B4:B7"/>
    <mergeCell ref="D4:E4"/>
    <mergeCell ref="F4:G4"/>
    <mergeCell ref="H4:I4"/>
    <mergeCell ref="J8:K8"/>
    <mergeCell ref="D11:E11"/>
    <mergeCell ref="F11:G11"/>
    <mergeCell ref="H11:I11"/>
    <mergeCell ref="J11:K11"/>
    <mergeCell ref="A8:A11"/>
    <mergeCell ref="B8:B11"/>
    <mergeCell ref="D8:E8"/>
    <mergeCell ref="F8:G8"/>
    <mergeCell ref="H8:I8"/>
    <mergeCell ref="J12:K12"/>
    <mergeCell ref="D15:E15"/>
    <mergeCell ref="F15:G15"/>
    <mergeCell ref="H15:I15"/>
    <mergeCell ref="J15:K15"/>
    <mergeCell ref="A12:A15"/>
    <mergeCell ref="B12:B15"/>
    <mergeCell ref="D12:E12"/>
    <mergeCell ref="F12:G12"/>
    <mergeCell ref="H12:I12"/>
    <mergeCell ref="J16:K16"/>
    <mergeCell ref="D19:E19"/>
    <mergeCell ref="F19:G19"/>
    <mergeCell ref="H19:I19"/>
    <mergeCell ref="J19:K19"/>
    <mergeCell ref="A16:A19"/>
    <mergeCell ref="B16:B19"/>
    <mergeCell ref="D16:E16"/>
    <mergeCell ref="F16:G16"/>
    <mergeCell ref="H16:I16"/>
    <mergeCell ref="C25:E25"/>
    <mergeCell ref="J25:K25"/>
    <mergeCell ref="A20:A23"/>
    <mergeCell ref="B20:B23"/>
    <mergeCell ref="D20:E20"/>
    <mergeCell ref="F20:G20"/>
    <mergeCell ref="H20:I20"/>
    <mergeCell ref="J20:K20"/>
    <mergeCell ref="D23:E23"/>
    <mergeCell ref="F23:G23"/>
    <mergeCell ref="H23:I23"/>
    <mergeCell ref="J23:K23"/>
  </mergeCells>
  <pageMargins left="0.18" right="0.17" top="0.75" bottom="0.59" header="0.3" footer="0.3"/>
  <pageSetup paperSize="9" scale="84" fitToHeight="0"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3:A12"/>
  <sheetViews>
    <sheetView workbookViewId="0">
      <selection activeCell="F28" sqref="F28"/>
    </sheetView>
  </sheetViews>
  <sheetFormatPr defaultRowHeight="15" x14ac:dyDescent="0.25"/>
  <sheetData>
    <row r="3" spans="1:1" x14ac:dyDescent="0.25">
      <c r="A3" s="73"/>
    </row>
    <row r="4" spans="1:1" x14ac:dyDescent="0.25">
      <c r="A4" s="73" t="s">
        <v>45</v>
      </c>
    </row>
    <row r="5" spans="1:1" x14ac:dyDescent="0.25">
      <c r="A5" t="s">
        <v>46</v>
      </c>
    </row>
    <row r="6" spans="1:1" x14ac:dyDescent="0.25">
      <c r="A6" s="73" t="s">
        <v>48</v>
      </c>
    </row>
    <row r="7" spans="1:1" x14ac:dyDescent="0.25">
      <c r="A7" t="s">
        <v>47</v>
      </c>
    </row>
    <row r="8" spans="1:1" x14ac:dyDescent="0.25">
      <c r="A8" t="s">
        <v>68</v>
      </c>
    </row>
    <row r="9" spans="1:1" x14ac:dyDescent="0.25">
      <c r="A9" t="s">
        <v>69</v>
      </c>
    </row>
    <row r="10" spans="1:1" x14ac:dyDescent="0.25">
      <c r="A10" t="s">
        <v>70</v>
      </c>
    </row>
    <row r="11" spans="1:1" x14ac:dyDescent="0.25">
      <c r="A11" t="s">
        <v>71</v>
      </c>
    </row>
    <row r="12" spans="1:1" x14ac:dyDescent="0.25">
      <c r="A1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Simulatore_studenti</vt:lpstr>
      <vt:lpstr>Base</vt:lpstr>
      <vt:lpstr>istruzioni </vt:lpstr>
      <vt:lpstr>Simulatore_studenti!Area_stampa</vt:lpstr>
    </vt:vector>
  </TitlesOfParts>
  <Company>Università di Verona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D'Angelo</dc:creator>
  <cp:lastModifiedBy>Renata D'Angelo</cp:lastModifiedBy>
  <cp:lastPrinted>2020-11-30T12:55:09Z</cp:lastPrinted>
  <dcterms:created xsi:type="dcterms:W3CDTF">2020-11-30T10:41:45Z</dcterms:created>
  <dcterms:modified xsi:type="dcterms:W3CDTF">2022-08-09T15:54:48Z</dcterms:modified>
</cp:coreProperties>
</file>